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155" activeTab="5"/>
  </bookViews>
  <sheets>
    <sheet name="дод 1" sheetId="25" r:id="rId1"/>
    <sheet name="дод 2" sheetId="24" r:id="rId2"/>
    <sheet name="дод 3" sheetId="26" r:id="rId3"/>
    <sheet name="дод4 " sheetId="27" r:id="rId4"/>
    <sheet name="дод6" sheetId="7" r:id="rId5"/>
    <sheet name="дод7" sheetId="8" r:id="rId6"/>
  </sheets>
  <definedNames>
    <definedName name="_xlnm._FilterDatabase" localSheetId="5" hidden="1">дод7!$B$9:$M$175</definedName>
    <definedName name="_xlnm.Print_Titles" localSheetId="4">дод6!$E:$F,дод6!#REF!</definedName>
    <definedName name="_xlnm.Print_Titles" localSheetId="5">дод7!$8:$8</definedName>
    <definedName name="_xlnm.Print_Area" localSheetId="3">'дод4 '!$A$1:$U$28</definedName>
    <definedName name="_xlnm.Print_Area" localSheetId="4">дод6!$A$1:$J$15</definedName>
    <definedName name="_xlnm.Print_Area" localSheetId="5">дод7!$A$1:$K$188</definedName>
  </definedNames>
  <calcPr calcId="125725"/>
</workbook>
</file>

<file path=xl/calcChain.xml><?xml version="1.0" encoding="utf-8"?>
<calcChain xmlns="http://schemas.openxmlformats.org/spreadsheetml/2006/main">
  <c r="H181" i="8"/>
  <c r="H20" i="27" l="1"/>
  <c r="H64" i="8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K148"/>
  <c r="H148"/>
  <c r="F21" i="27"/>
  <c r="D13" i="24"/>
  <c r="D14"/>
  <c r="D15"/>
  <c r="D16"/>
  <c r="D17"/>
  <c r="D12"/>
  <c r="J33" i="26" l="1"/>
  <c r="P33"/>
  <c r="E33"/>
  <c r="G19"/>
  <c r="C12" i="24"/>
  <c r="C13"/>
  <c r="C14"/>
  <c r="C15"/>
  <c r="C16"/>
  <c r="C17"/>
  <c r="F36" i="26" l="1"/>
  <c r="E36" s="1"/>
  <c r="P36" s="1"/>
  <c r="J28"/>
  <c r="J27"/>
  <c r="E28"/>
  <c r="P28" s="1"/>
  <c r="E27"/>
  <c r="P27" s="1"/>
  <c r="H19" l="1"/>
  <c r="H18"/>
  <c r="H16"/>
  <c r="G26" l="1"/>
  <c r="G25"/>
  <c r="G23"/>
  <c r="G18"/>
  <c r="G17"/>
  <c r="G16"/>
  <c r="G21" l="1"/>
  <c r="D26" i="25" l="1"/>
  <c r="C27"/>
  <c r="D60"/>
  <c r="C60" s="1"/>
  <c r="C61"/>
  <c r="D62" l="1"/>
  <c r="C36"/>
  <c r="D35"/>
  <c r="C35" s="1"/>
  <c r="E23"/>
  <c r="D23"/>
  <c r="J17" i="26" l="1"/>
  <c r="E17"/>
  <c r="P17" l="1"/>
  <c r="I49" i="8"/>
  <c r="E26" i="25" l="1"/>
  <c r="F26"/>
  <c r="H160" i="8" l="1"/>
  <c r="K160"/>
  <c r="I162"/>
  <c r="I161" s="1"/>
  <c r="J162"/>
  <c r="H163"/>
  <c r="K163"/>
  <c r="J114"/>
  <c r="H137"/>
  <c r="K137"/>
  <c r="K162" l="1"/>
  <c r="I159"/>
  <c r="H162"/>
  <c r="J161"/>
  <c r="J159" s="1"/>
  <c r="J61"/>
  <c r="J60" s="1"/>
  <c r="J58" s="1"/>
  <c r="I61"/>
  <c r="J42"/>
  <c r="H43"/>
  <c r="H14"/>
  <c r="K14"/>
  <c r="H16"/>
  <c r="I17"/>
  <c r="I15" s="1"/>
  <c r="J17"/>
  <c r="J15" s="1"/>
  <c r="H18"/>
  <c r="K18"/>
  <c r="K17" s="1"/>
  <c r="K15" s="1"/>
  <c r="H20"/>
  <c r="I21"/>
  <c r="I19" s="1"/>
  <c r="J21"/>
  <c r="J19" s="1"/>
  <c r="I22"/>
  <c r="J22"/>
  <c r="I23"/>
  <c r="J23"/>
  <c r="H24"/>
  <c r="K24"/>
  <c r="K21" s="1"/>
  <c r="H26"/>
  <c r="I27"/>
  <c r="I25" s="1"/>
  <c r="J27"/>
  <c r="J25" s="1"/>
  <c r="I28"/>
  <c r="J28"/>
  <c r="I29"/>
  <c r="J29"/>
  <c r="H30"/>
  <c r="K30"/>
  <c r="K27" s="1"/>
  <c r="H32"/>
  <c r="I33"/>
  <c r="I31" s="1"/>
  <c r="J33"/>
  <c r="J31" s="1"/>
  <c r="H34"/>
  <c r="K34"/>
  <c r="H35"/>
  <c r="K35"/>
  <c r="K33" s="1"/>
  <c r="K31" s="1"/>
  <c r="H36"/>
  <c r="H37"/>
  <c r="H38"/>
  <c r="K38"/>
  <c r="H40"/>
  <c r="I42"/>
  <c r="I41" s="1"/>
  <c r="I39" s="1"/>
  <c r="J41"/>
  <c r="J39" s="1"/>
  <c r="K42"/>
  <c r="K41" s="1"/>
  <c r="K39" s="1"/>
  <c r="H44"/>
  <c r="H45"/>
  <c r="H47"/>
  <c r="I180"/>
  <c r="I178" s="1"/>
  <c r="K180"/>
  <c r="K179" s="1"/>
  <c r="K178" s="1"/>
  <c r="J180"/>
  <c r="J179" s="1"/>
  <c r="J178" s="1"/>
  <c r="H180"/>
  <c r="H179" s="1"/>
  <c r="I179" s="1"/>
  <c r="K177"/>
  <c r="H177"/>
  <c r="J176"/>
  <c r="K176" s="1"/>
  <c r="I176"/>
  <c r="I175" s="1"/>
  <c r="I174" s="1"/>
  <c r="H173"/>
  <c r="J172"/>
  <c r="J171" s="1"/>
  <c r="J170" s="1"/>
  <c r="I172"/>
  <c r="I171" s="1"/>
  <c r="H169"/>
  <c r="H168"/>
  <c r="K167"/>
  <c r="H167"/>
  <c r="K166"/>
  <c r="K165" s="1"/>
  <c r="K164" s="1"/>
  <c r="J166"/>
  <c r="I166"/>
  <c r="J165"/>
  <c r="J164" s="1"/>
  <c r="I157"/>
  <c r="I156" s="1"/>
  <c r="H155"/>
  <c r="H153"/>
  <c r="K152"/>
  <c r="K151" s="1"/>
  <c r="K149" s="1"/>
  <c r="J152"/>
  <c r="J151" s="1"/>
  <c r="J149" s="1"/>
  <c r="I152"/>
  <c r="I151" s="1"/>
  <c r="I149" s="1"/>
  <c r="H150"/>
  <c r="K147"/>
  <c r="H147"/>
  <c r="K146"/>
  <c r="K145" s="1"/>
  <c r="K143" s="1"/>
  <c r="J146"/>
  <c r="I146"/>
  <c r="J145"/>
  <c r="J143" s="1"/>
  <c r="K142"/>
  <c r="H142"/>
  <c r="J141"/>
  <c r="K141" s="1"/>
  <c r="I141"/>
  <c r="J140"/>
  <c r="K140" s="1"/>
  <c r="H139"/>
  <c r="K136"/>
  <c r="I136"/>
  <c r="H136" s="1"/>
  <c r="J135"/>
  <c r="K135" s="1"/>
  <c r="K134"/>
  <c r="H134"/>
  <c r="K133"/>
  <c r="H133"/>
  <c r="K132"/>
  <c r="H132"/>
  <c r="K131"/>
  <c r="H131"/>
  <c r="J130"/>
  <c r="K130" s="1"/>
  <c r="I130"/>
  <c r="K129"/>
  <c r="H129"/>
  <c r="K127"/>
  <c r="H127"/>
  <c r="J126"/>
  <c r="K126" s="1"/>
  <c r="I126"/>
  <c r="I124" s="1"/>
  <c r="K125"/>
  <c r="H125"/>
  <c r="K123"/>
  <c r="H123"/>
  <c r="K122"/>
  <c r="I122"/>
  <c r="H122" s="1"/>
  <c r="K121"/>
  <c r="H121"/>
  <c r="J120"/>
  <c r="K120" s="1"/>
  <c r="K119"/>
  <c r="H119"/>
  <c r="J118"/>
  <c r="I118"/>
  <c r="I116" s="1"/>
  <c r="K117"/>
  <c r="H117"/>
  <c r="K115"/>
  <c r="H115"/>
  <c r="K114"/>
  <c r="K113" s="1"/>
  <c r="K111" s="1"/>
  <c r="I114"/>
  <c r="I113" s="1"/>
  <c r="H112"/>
  <c r="J107"/>
  <c r="I107"/>
  <c r="J105"/>
  <c r="I105"/>
  <c r="J101"/>
  <c r="J99" s="1"/>
  <c r="I101"/>
  <c r="I99"/>
  <c r="J96"/>
  <c r="I96"/>
  <c r="J94"/>
  <c r="I92"/>
  <c r="J90"/>
  <c r="J88" s="1"/>
  <c r="I90"/>
  <c r="J86"/>
  <c r="I86"/>
  <c r="J84"/>
  <c r="I84"/>
  <c r="J82"/>
  <c r="J80" s="1"/>
  <c r="I82"/>
  <c r="J76"/>
  <c r="J74" s="1"/>
  <c r="I76"/>
  <c r="I77" s="1"/>
  <c r="I71"/>
  <c r="I69"/>
  <c r="J67"/>
  <c r="J65" s="1"/>
  <c r="I67"/>
  <c r="I65"/>
  <c r="H63"/>
  <c r="H62"/>
  <c r="H59"/>
  <c r="K56"/>
  <c r="H56"/>
  <c r="K55"/>
  <c r="K49" s="1"/>
  <c r="K48" s="1"/>
  <c r="K46" s="1"/>
  <c r="H55"/>
  <c r="H54"/>
  <c r="H53"/>
  <c r="H52"/>
  <c r="H51"/>
  <c r="H50"/>
  <c r="J49"/>
  <c r="J48" s="1"/>
  <c r="J46" s="1"/>
  <c r="K13"/>
  <c r="H13"/>
  <c r="K11"/>
  <c r="K10" s="1"/>
  <c r="J10"/>
  <c r="I10"/>
  <c r="I7" i="7"/>
  <c r="I9" s="1"/>
  <c r="O16" i="27"/>
  <c r="H161" i="8" l="1"/>
  <c r="K159"/>
  <c r="H159"/>
  <c r="K161"/>
  <c r="K118"/>
  <c r="K116"/>
  <c r="K61"/>
  <c r="K60" s="1"/>
  <c r="K58" s="1"/>
  <c r="H29"/>
  <c r="H28"/>
  <c r="H166"/>
  <c r="H178"/>
  <c r="H126"/>
  <c r="H130"/>
  <c r="I135"/>
  <c r="H135" s="1"/>
  <c r="I165"/>
  <c r="H172"/>
  <c r="H176"/>
  <c r="H31"/>
  <c r="H23"/>
  <c r="H22"/>
  <c r="H19"/>
  <c r="H41"/>
  <c r="K28"/>
  <c r="K25"/>
  <c r="K19"/>
  <c r="K22"/>
  <c r="H25"/>
  <c r="H15"/>
  <c r="H42"/>
  <c r="H39"/>
  <c r="H27"/>
  <c r="K23"/>
  <c r="H17"/>
  <c r="H61"/>
  <c r="J103"/>
  <c r="I120"/>
  <c r="H120" s="1"/>
  <c r="H33"/>
  <c r="K29"/>
  <c r="H21"/>
  <c r="H151"/>
  <c r="I60"/>
  <c r="I74"/>
  <c r="H141"/>
  <c r="H152"/>
  <c r="J77"/>
  <c r="J92"/>
  <c r="J113"/>
  <c r="J111" s="1"/>
  <c r="H114"/>
  <c r="H118"/>
  <c r="J138"/>
  <c r="I140"/>
  <c r="H140" s="1"/>
  <c r="H146"/>
  <c r="H57"/>
  <c r="I80"/>
  <c r="I103"/>
  <c r="I111"/>
  <c r="I88"/>
  <c r="J124"/>
  <c r="J128"/>
  <c r="I145"/>
  <c r="H149"/>
  <c r="I154"/>
  <c r="K158"/>
  <c r="K157" s="1"/>
  <c r="K156" s="1"/>
  <c r="K154" s="1"/>
  <c r="H158"/>
  <c r="J157"/>
  <c r="J156" s="1"/>
  <c r="J154" s="1"/>
  <c r="H171"/>
  <c r="I170"/>
  <c r="H170" s="1"/>
  <c r="J175"/>
  <c r="H116" l="1"/>
  <c r="I128"/>
  <c r="H128" s="1"/>
  <c r="H113"/>
  <c r="H165"/>
  <c r="I164"/>
  <c r="H164" s="1"/>
  <c r="H157"/>
  <c r="H156"/>
  <c r="I138"/>
  <c r="H138" s="1"/>
  <c r="H60"/>
  <c r="I58"/>
  <c r="H58" s="1"/>
  <c r="H111"/>
  <c r="K175"/>
  <c r="H175"/>
  <c r="J174"/>
  <c r="J182" s="1"/>
  <c r="K124"/>
  <c r="H124"/>
  <c r="I48"/>
  <c r="I46" s="1"/>
  <c r="H46" s="1"/>
  <c r="H49"/>
  <c r="H154"/>
  <c r="H145"/>
  <c r="I143"/>
  <c r="H143" s="1"/>
  <c r="K128"/>
  <c r="E19" i="26"/>
  <c r="I182" i="8" l="1"/>
  <c r="K174"/>
  <c r="K182" s="1"/>
  <c r="H174"/>
  <c r="H48"/>
  <c r="E18" i="26"/>
  <c r="E20"/>
  <c r="E21"/>
  <c r="E22"/>
  <c r="E23"/>
  <c r="E24"/>
  <c r="E25"/>
  <c r="E26"/>
  <c r="E29"/>
  <c r="E30"/>
  <c r="E31"/>
  <c r="E32"/>
  <c r="E34"/>
  <c r="E16"/>
  <c r="H182" i="8" l="1"/>
  <c r="I18" i="27"/>
  <c r="O18" s="1"/>
  <c r="O21" s="1"/>
  <c r="N21"/>
  <c r="M21"/>
  <c r="G21"/>
  <c r="H19"/>
  <c r="H21" s="1"/>
  <c r="L21"/>
  <c r="K21"/>
  <c r="I21" l="1"/>
  <c r="M36" i="26" l="1"/>
  <c r="N36"/>
  <c r="O36"/>
  <c r="O15" s="1"/>
  <c r="O14" s="1"/>
  <c r="L36" l="1"/>
  <c r="L15" s="1"/>
  <c r="L14" s="1"/>
  <c r="K36"/>
  <c r="K15" s="1"/>
  <c r="K14" s="1"/>
  <c r="J18"/>
  <c r="P18" s="1"/>
  <c r="J19"/>
  <c r="P19" s="1"/>
  <c r="J20"/>
  <c r="J21"/>
  <c r="P21" s="1"/>
  <c r="J22"/>
  <c r="J23"/>
  <c r="J24"/>
  <c r="J25"/>
  <c r="P25" s="1"/>
  <c r="J26"/>
  <c r="P26" s="1"/>
  <c r="J29"/>
  <c r="J30"/>
  <c r="J31"/>
  <c r="J32"/>
  <c r="J34"/>
  <c r="J35"/>
  <c r="J36" l="1"/>
  <c r="J16"/>
  <c r="J15" l="1"/>
  <c r="J14" l="1"/>
  <c r="E35" l="1"/>
  <c r="H36" l="1"/>
  <c r="H15" s="1"/>
  <c r="H14" s="1"/>
  <c r="G36"/>
  <c r="G15" s="1"/>
  <c r="G14" s="1"/>
  <c r="P20"/>
  <c r="P22"/>
  <c r="P23"/>
  <c r="P24"/>
  <c r="P29"/>
  <c r="P30"/>
  <c r="P31"/>
  <c r="P32"/>
  <c r="P34"/>
  <c r="P35"/>
  <c r="P16"/>
  <c r="F15" l="1"/>
  <c r="F14" s="1"/>
  <c r="E15"/>
  <c r="E59" i="25"/>
  <c r="F59"/>
  <c r="D64"/>
  <c r="D59" s="1"/>
  <c r="D21"/>
  <c r="C21" s="1"/>
  <c r="C22"/>
  <c r="E14" i="26" l="1"/>
  <c r="P14" s="1"/>
  <c r="P15"/>
  <c r="E55" i="25" l="1"/>
  <c r="E54" s="1"/>
  <c r="F55"/>
  <c r="F54" s="1"/>
  <c r="D55"/>
  <c r="D54" s="1"/>
  <c r="F58" l="1"/>
  <c r="E58"/>
  <c r="E42"/>
  <c r="E41" s="1"/>
  <c r="D19"/>
  <c r="C64"/>
  <c r="C65"/>
  <c r="D18" l="1"/>
  <c r="C18" s="1"/>
  <c r="D58"/>
  <c r="F52"/>
  <c r="E52"/>
  <c r="D52"/>
  <c r="F49"/>
  <c r="E49"/>
  <c r="D49"/>
  <c r="F46"/>
  <c r="F45" s="1"/>
  <c r="E46"/>
  <c r="D46"/>
  <c r="D45" s="1"/>
  <c r="E45"/>
  <c r="F37"/>
  <c r="E37"/>
  <c r="D37"/>
  <c r="D25" s="1"/>
  <c r="F14"/>
  <c r="E14"/>
  <c r="D14"/>
  <c r="D13" s="1"/>
  <c r="F25" l="1"/>
  <c r="F12" s="1"/>
  <c r="E48"/>
  <c r="E44" s="1"/>
  <c r="E25"/>
  <c r="E12" s="1"/>
  <c r="D48"/>
  <c r="D44" s="1"/>
  <c r="F48"/>
  <c r="F44" s="1"/>
  <c r="E57" l="1"/>
  <c r="E67" s="1"/>
  <c r="F57"/>
  <c r="F67" s="1"/>
  <c r="D12"/>
  <c r="D57" s="1"/>
  <c r="D67" s="1"/>
  <c r="C13"/>
  <c r="C14"/>
  <c r="C15"/>
  <c r="C16"/>
  <c r="C17"/>
  <c r="C19"/>
  <c r="C20"/>
  <c r="C23"/>
  <c r="C24"/>
  <c r="C25"/>
  <c r="C26"/>
  <c r="C28"/>
  <c r="C29"/>
  <c r="C30"/>
  <c r="C31"/>
  <c r="C32"/>
  <c r="C33"/>
  <c r="C34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8"/>
  <c r="C59"/>
  <c r="C62"/>
  <c r="C63"/>
  <c r="C66"/>
  <c r="C67" l="1"/>
  <c r="C12"/>
  <c r="C57"/>
</calcChain>
</file>

<file path=xl/sharedStrings.xml><?xml version="1.0" encoding="utf-8"?>
<sst xmlns="http://schemas.openxmlformats.org/spreadsheetml/2006/main" count="630" uniqueCount="353">
  <si>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</si>
  <si>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</si>
  <si>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</si>
  <si>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</si>
  <si>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</si>
  <si>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</si>
  <si>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</si>
  <si>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</si>
  <si>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</si>
  <si>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</si>
  <si>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</si>
  <si>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</si>
  <si>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</si>
  <si>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</si>
  <si>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</si>
  <si>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</si>
  <si>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</si>
  <si>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</si>
  <si>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</si>
  <si>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</si>
  <si>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</si>
  <si>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</si>
  <si>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</si>
  <si>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</si>
  <si>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</si>
  <si>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</si>
  <si>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</si>
  <si>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</si>
  <si>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</si>
  <si>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</si>
  <si>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</si>
  <si>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</si>
  <si>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</si>
  <si>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</si>
  <si>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</si>
  <si>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</si>
  <si>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</si>
  <si>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</si>
  <si>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</si>
  <si>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</si>
  <si>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</si>
  <si>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</si>
  <si>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</si>
  <si>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</si>
  <si>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</si>
  <si>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</si>
  <si>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</si>
  <si>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</si>
  <si>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РАЗОМ ДОХОДІВ</t>
  </si>
  <si>
    <t>Від органів державного управління  </t>
  </si>
  <si>
    <t>Освітня субвенція з державного бюджету місцевим бюджетам</t>
  </si>
  <si>
    <t>ВСЬОГО ДОХОДІВ</t>
  </si>
  <si>
    <t xml:space="preserve"> </t>
  </si>
  <si>
    <t>Утилізація відходів</t>
  </si>
  <si>
    <t>Інші субвенції</t>
  </si>
  <si>
    <t>0180</t>
  </si>
  <si>
    <t>Проведення заходів із землеустрою</t>
  </si>
  <si>
    <t>0421</t>
  </si>
  <si>
    <t>0456</t>
  </si>
  <si>
    <t>0490</t>
  </si>
  <si>
    <t>0620</t>
  </si>
  <si>
    <t>Палаци і будинки культури, клуби та інші заклади клубного типу</t>
  </si>
  <si>
    <t>0828</t>
  </si>
  <si>
    <t>0824</t>
  </si>
  <si>
    <t>1090</t>
  </si>
  <si>
    <t>Організація та проведення громадських робіт</t>
  </si>
  <si>
    <t>1050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</si>
  <si>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</si>
  <si>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1040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</si>
  <si>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</si>
  <si>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1020</t>
  </si>
  <si>
    <t>0921</t>
  </si>
  <si>
    <t>0910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</si>
  <si>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</si>
  <si>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</si>
  <si>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Виконавчий комітет Могилівської сільської ради</t>
  </si>
  <si>
    <t>комунальні послуги та енергоносії</t>
  </si>
  <si>
    <t>оплата праці</t>
  </si>
  <si>
    <t>з них</t>
  </si>
  <si>
    <t>видатки розвитку</t>
  </si>
  <si>
    <t>видатки споживання</t>
  </si>
  <si>
    <t>РАЗОМ</t>
  </si>
  <si>
    <t>РОЗПОДІЛ</t>
  </si>
  <si>
    <t>Секретар сільської ради</t>
  </si>
  <si>
    <t>Кошти, що передаються із загального фонду бюджету до бюджету розвитку (спеціального фонду)</t>
  </si>
  <si>
    <t>Найменування згідно з класифікацією фінансування бюджету</t>
  </si>
  <si>
    <t>Додаток 2</t>
  </si>
  <si>
    <t>Царичанська селищна рада</t>
  </si>
  <si>
    <t>04100000000</t>
  </si>
  <si>
    <t>на створення і використання матеріальних резервів для запобігання та ліквідації надзвичайних ситуацій техногенного і природного характеру та їх наслідків</t>
  </si>
  <si>
    <t>на утримання КЗ "Царичанська ЦРЛ" ДОР</t>
  </si>
  <si>
    <t>в тому числі:</t>
  </si>
  <si>
    <t>грн.</t>
  </si>
  <si>
    <t xml:space="preserve">Всього </t>
  </si>
  <si>
    <t>0310000</t>
  </si>
  <si>
    <t>0300000</t>
  </si>
  <si>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</si>
  <si>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t>Додаток № 6</t>
  </si>
  <si>
    <t>Код програмної класифікації видатків та кредитування місцевого бюджету</t>
  </si>
  <si>
    <t>Код ТПКВКМБ</t>
  </si>
  <si>
    <t>Код ФКВКБ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</si>
  <si>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</t>
  </si>
  <si>
    <t>Найменування місцевої (регіональної) програми</t>
  </si>
  <si>
    <t>у тому числі :</t>
  </si>
  <si>
    <t>.03</t>
  </si>
  <si>
    <t>Царичанська районна державна адміністрація</t>
  </si>
  <si>
    <t>081002</t>
  </si>
  <si>
    <t>0763</t>
  </si>
  <si>
    <t>Інші заходи по охороні здоров'я</t>
  </si>
  <si>
    <t>Капітальні вкладення</t>
  </si>
  <si>
    <t>Регіональна програма імунопрофілактики та захисту населення від інфекційних хвороб у Царичанському районі на 2011-2015 роки(від 02.03.2012 № 121-14/УІ)</t>
  </si>
  <si>
    <t xml:space="preserve">Програма захисту прав дітей та розвитку сімейних форм виховання у Царичанському районі на 2016-2020 роки </t>
  </si>
  <si>
    <t>0313110</t>
  </si>
  <si>
    <t>Заклади і заходи з питань дітей та їх соціального захисту</t>
  </si>
  <si>
    <t>0313112</t>
  </si>
  <si>
    <t>Заходи державної політики з питань дітей та їх соціального захисту</t>
  </si>
  <si>
    <t>Районна цільова соціальна програма "Молодь Приорілля" на 2012-2021 роки (від 02.03.2012 № 117-14/УI)</t>
  </si>
  <si>
    <t>0313130</t>
  </si>
  <si>
    <t>Здійснення соціальної роботи з вразливими категоріями населення</t>
  </si>
  <si>
    <t>0313132</t>
  </si>
  <si>
    <t>Програми і заходи центрів соціальних служб для сім'ї, дітей та молоді</t>
  </si>
  <si>
    <t>Цільова комплексна програма розвитку фізичної культури і спорту у Царичанському районі до 2016 року</t>
  </si>
  <si>
    <t xml:space="preserve">Проведення навчально-тренувальних зборів і змагань </t>
  </si>
  <si>
    <t>0810</t>
  </si>
  <si>
    <t>Проведення навчально-тренувальних зборів і змагань (які проводяться громадськими організаціями фізкультурно-спортивної спрямованості) </t>
  </si>
  <si>
    <t>Утримання апарату управління громадських фізкультурно-спортивних організацій (ФСТ "Колос") </t>
  </si>
  <si>
    <t>3104</t>
  </si>
  <si>
    <t>Інші видатки на соціальний захист населення </t>
  </si>
  <si>
    <t>Оздоровлення та відпочинок дітей (крім заходів з  оздоровлення дітей, що здійснюється  за рахунок коштів на оздоровлення громадян, які постраждали внаслідок Чорнобильської катастрофи)</t>
  </si>
  <si>
    <t>Відділ культури, туризму, національностей та релігій райдержадміністрації</t>
  </si>
  <si>
    <t>Водопровідно-каналізаційне господарство</t>
  </si>
  <si>
    <t>Програма економічної підтримки районної газети "Приорільська правда" на 2012-2016 роки</t>
  </si>
  <si>
    <t>.01</t>
  </si>
  <si>
    <t>Царичанська районна рада</t>
  </si>
  <si>
    <t>0830</t>
  </si>
  <si>
    <t>Періодичні видання (газети та журнали) </t>
  </si>
  <si>
    <t xml:space="preserve">Програма економічної підтримки діяльності комунального підприємства "Царичанська друкарня" на 2012-2015 роки </t>
  </si>
  <si>
    <t>Внески органів влади Автономної Республіки Крим та органів місцевого самоврядування у статутні фонди суб"єктів підприємницької діяльності</t>
  </si>
  <si>
    <t>Інші заходи, пов'язані з економічною діяльністю</t>
  </si>
  <si>
    <t>Програма розвитку земельних відносин і охорони земель у Царичанському районі на 2011 – 2018 роки</t>
  </si>
  <si>
    <t>0317310</t>
  </si>
  <si>
    <t>.091102</t>
  </si>
  <si>
    <t>Районна  програма збереження пам'яток борцям з нацизмом (1941-1945 роки) на період до 2020 року</t>
  </si>
  <si>
    <t xml:space="preserve">Програма розвитку малого та середнього підприємництва в Царичанському районі на 2015-2016 роки </t>
  </si>
  <si>
    <t>0411</t>
  </si>
  <si>
    <t>Підтримка малого і середнього підприємництва </t>
  </si>
  <si>
    <t>Районна програма інформатизації</t>
  </si>
  <si>
    <t>0460</t>
  </si>
  <si>
    <t>Національна програма інформатизації</t>
  </si>
  <si>
    <t>Програма реформування і розвитку житлово-комунального господарстваЦаричанського району на 2011-2016 роки</t>
  </si>
  <si>
    <t>Внески органів влади Автономної Республіки Крим та органів місцевого самоврядування у статутні капітали суб"єктів підприємницької діяльності</t>
  </si>
  <si>
    <t>Заходи з упередження аварій та запобігання техногенних катастроф у житлово-комунальному господарстві та на інших аварійних об'єктах комунальної власності</t>
  </si>
  <si>
    <t>Програма щодо надання фінансової підтримки комунальним підприємствам (установам), що належать до спільної власності територіальних громад сіл, селища Царичанського району, на 2013-2018 роки</t>
  </si>
  <si>
    <t>Програма будівництва (придбання) доступного житла в Царичанському районі на 2011-2017 роки</t>
  </si>
  <si>
    <t>.15</t>
  </si>
  <si>
    <t>Управління  соціального захисту населення  районної державної адміністрації</t>
  </si>
  <si>
    <t>Розробка схем та проектних рішень масового застосування</t>
  </si>
  <si>
    <t>Управління агропромислового розвитку Царичанської районної державної адміністрації</t>
  </si>
  <si>
    <t xml:space="preserve">Інші субвенції </t>
  </si>
  <si>
    <t xml:space="preserve">Програма соціально-економічного та культурного розвитку району на 2016рік </t>
  </si>
  <si>
    <t>Відділ  освіти райдержадміністрації</t>
  </si>
  <si>
    <t xml:space="preserve">Капітальні вкладення </t>
  </si>
  <si>
    <t>Субвенція іншим бюджетам на виконання інвестиційних проектів</t>
  </si>
  <si>
    <t>у тому числі:</t>
  </si>
  <si>
    <t>0200000</t>
  </si>
  <si>
    <t>0210000</t>
  </si>
  <si>
    <t>0213104</t>
  </si>
  <si>
    <t>0210150</t>
  </si>
  <si>
    <t>0213140</t>
  </si>
  <si>
    <t>0214060</t>
  </si>
  <si>
    <t>6030</t>
  </si>
  <si>
    <t>0216030</t>
  </si>
  <si>
    <t>0150</t>
  </si>
  <si>
    <t>9770</t>
  </si>
  <si>
    <t>0219770</t>
  </si>
  <si>
    <t>4060</t>
  </si>
  <si>
    <t>1010</t>
  </si>
  <si>
    <t>Невтриніс В.І.</t>
  </si>
  <si>
    <t>Інші субвенції з місцевого бюджету</t>
  </si>
  <si>
    <t>Природоохоронні заходи за рахунок цільових фондів</t>
  </si>
  <si>
    <t>0540</t>
  </si>
  <si>
    <t>8340</t>
  </si>
  <si>
    <t>0218340</t>
  </si>
  <si>
    <t>Членські внески до асоціацій органів місцевого самоврядування</t>
  </si>
  <si>
    <t>7680</t>
  </si>
  <si>
    <t>0217680</t>
  </si>
  <si>
    <t>Здійснення заходів із землеустрою</t>
  </si>
  <si>
    <t>7130</t>
  </si>
  <si>
    <t>0217130</t>
  </si>
  <si>
    <t>Організація благоустрою населених пунктів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</si>
  <si>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</si>
  <si>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бібліотек</t>
  </si>
  <si>
    <t>4030</t>
  </si>
  <si>
    <t>0214030</t>
  </si>
  <si>
    <t>3140</t>
  </si>
  <si>
    <t>0211020</t>
  </si>
  <si>
    <t>Надання дошкільної освіти</t>
  </si>
  <si>
    <t>0211010</t>
  </si>
  <si>
    <t>3210</t>
  </si>
  <si>
    <t>0213210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</si>
  <si>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</si>
  <si>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Додаток №3</t>
  </si>
  <si>
    <t>отг. Могилівська</t>
  </si>
  <si>
    <t>Субвенції  з державного бюджету місцевим бюджетам</t>
  </si>
  <si>
    <t>Офіційні трансферти  </t>
  </si>
  <si>
    <t>Зміни обсягів бюджетних коштів</t>
  </si>
  <si>
    <t>Фінансування за активними операціями</t>
  </si>
  <si>
    <t>Фінансування за рахунок зміни залишків коштів бюджетів</t>
  </si>
  <si>
    <t>Внутрішнє фінансування</t>
  </si>
  <si>
    <t>Інші заходи у сфері соціального захисту і соціального забезпечення</t>
  </si>
  <si>
    <t>3242</t>
  </si>
  <si>
    <t>0213242</t>
  </si>
  <si>
    <t xml:space="preserve">Організація харчування учнів загальноосвітніх навчальних закладів </t>
  </si>
  <si>
    <t>Організація підвезення дітей</t>
  </si>
  <si>
    <t xml:space="preserve">Організація харчування вихованців дошкільних навчальних закладів </t>
  </si>
  <si>
    <t>Туристичний збір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</si>
  <si>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</si>
  <si>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</si>
  <si>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0211162</t>
  </si>
  <si>
    <t>1162</t>
  </si>
  <si>
    <t>0990</t>
  </si>
  <si>
    <t>Інші програми та заходи у сфері освіти</t>
  </si>
  <si>
    <t>Надання загальної середньої освіти загальноосвітніми навчальними закладами (в т.ч. школою-дитячим садком, інтернатом при школі) спеціалізованими школами, ліцеями, гімназіями, колегіумами</t>
  </si>
  <si>
    <t>на утримання КПНЗ "Царичанська школа естетичного виховання</t>
  </si>
  <si>
    <t>0217110</t>
  </si>
  <si>
    <t>на виконання  заходів  програми реформування та розвитку медичної галузі Могилівської об’єднаної територіальної громади на 2018-2022 роки                 (КНП "Царичанський районний ЦПМСД" ЦСР)</t>
  </si>
  <si>
    <r>
      <t>Код програмної класифікації видатків та кредитування місцевих бюджетів</t>
    </r>
    <r>
      <rPr>
        <b/>
        <vertAlign val="superscript"/>
        <sz val="10"/>
        <rFont val="Calibri"/>
        <family val="2"/>
        <charset val="204"/>
        <scheme val="minor"/>
      </rPr>
      <t>2</t>
    </r>
  </si>
  <si>
    <r>
      <t>Код ТПКВКМБ /
ТКВКБМС</t>
    </r>
    <r>
      <rPr>
        <b/>
        <vertAlign val="superscript"/>
        <sz val="10"/>
        <rFont val="Calibri"/>
        <family val="2"/>
        <charset val="204"/>
        <scheme val="minor"/>
      </rPr>
      <t>3</t>
    </r>
  </si>
  <si>
    <r>
      <t>Код ФКВКБ</t>
    </r>
    <r>
      <rPr>
        <b/>
        <vertAlign val="superscript"/>
        <sz val="10"/>
        <rFont val="Calibri"/>
        <family val="2"/>
        <charset val="204"/>
        <scheme val="minor"/>
      </rPr>
      <t>4</t>
    </r>
  </si>
  <si>
    <t>7110</t>
  </si>
  <si>
    <t>Реалізація програм в галузі сільського господарства</t>
  </si>
  <si>
    <t>0217461</t>
  </si>
  <si>
    <t>7461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</si>
  <si>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</si>
  <si>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</si>
  <si>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</si>
  <si>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</si>
  <si>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усього</t>
  </si>
  <si>
    <t>у тому числі бюджет розвитку</t>
  </si>
  <si>
    <t>Утримання та розвиток автомобільних доріг та дорожньої інфраструктури за рахунок коштів місцевого бюджету</t>
  </si>
  <si>
    <t>X</t>
  </si>
  <si>
    <t>Усього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</si>
  <si>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</si>
  <si>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</si>
  <si>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Інші дотації з місцевого бюджету</t>
  </si>
  <si>
    <t>Інші заходи громадського порядку та безпеки</t>
  </si>
  <si>
    <t>Субвенція з місцевого бюджету державному бюджету на виконання програм соціально-економічного розвитку регіонів</t>
  </si>
  <si>
    <t>Назва бюджету - одержувача/надавача міжбюджетного трансферту</t>
  </si>
  <si>
    <t>трансферти з інших місцевих бюджетів</t>
  </si>
  <si>
    <t>Дотація на :</t>
  </si>
  <si>
    <t>ККД 41040400</t>
  </si>
  <si>
    <t>на утримання КЗ "Царичанський районний ЦПМСД" ЦСР</t>
  </si>
  <si>
    <t>Обласний бюджет</t>
  </si>
  <si>
    <t>04527000000</t>
  </si>
  <si>
    <t>04508000000</t>
  </si>
  <si>
    <t>Ляшківська сільська рада</t>
  </si>
  <si>
    <t>Державний бюджет</t>
  </si>
  <si>
    <t>Розподіл коштів сільського бюджету розвитку за об'єктами у 2020 році</t>
  </si>
  <si>
    <t xml:space="preserve">Назва об’єктів відповідно  до проектно- кошторисної документації </t>
  </si>
  <si>
    <t>Строк реалізації об’єкта   (рік початку і завершення)</t>
  </si>
  <si>
    <t>Загальна вартість об’єкта, гривень</t>
  </si>
  <si>
    <t>Обсяг видатків бюджету розвитку, гривень</t>
  </si>
  <si>
    <t>Рівень будівельної готовності об’єкта на кінець бюджетного періоду, %</t>
  </si>
  <si>
    <t>Дата та номер документа, яким затверджено місцеву (регіональну) програму</t>
  </si>
  <si>
    <r>
      <t xml:space="preserve">"Програма соціального захисту окремих категорій населення по Могилівській сільській об"єднаній територіальній громаді на 2016-2020 роки"  </t>
    </r>
    <r>
      <rPr>
        <i/>
        <sz val="12"/>
        <rFont val="Times New Roman"/>
        <family val="1"/>
        <charset val="204"/>
      </rPr>
      <t xml:space="preserve"> </t>
    </r>
  </si>
  <si>
    <r>
      <t xml:space="preserve">Цільова програма "Розвиток освіти Могилівської сільської об"єднаної територіальної громади на 2017-2021 роки" </t>
    </r>
    <r>
      <rPr>
        <i/>
        <sz val="12"/>
        <rFont val="Times New Roman"/>
        <family val="1"/>
        <charset val="204"/>
      </rPr>
      <t xml:space="preserve"> </t>
    </r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</si>
  <si>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</si>
  <si>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</si>
  <si>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t>0217362</t>
  </si>
  <si>
    <t>7362</t>
  </si>
  <si>
    <t>Виконання інвестиційних проектів в рамках формування інфраструктури об`єднаних територіальних громад</t>
  </si>
  <si>
    <t xml:space="preserve">"Програма розвитку культури у Могилівській сільській об"єднаній територіальній громаді на 2018 - 2022 роки" </t>
  </si>
  <si>
    <t>рішення сесії Могилівської сільської ради від 20.02.2018 року № 398-33/VІІ</t>
  </si>
  <si>
    <t>0214066</t>
  </si>
  <si>
    <t>0214067</t>
  </si>
  <si>
    <t>0214068</t>
  </si>
  <si>
    <t>0214069</t>
  </si>
  <si>
    <t>0214070</t>
  </si>
  <si>
    <t>0214071</t>
  </si>
  <si>
    <t>0214072</t>
  </si>
  <si>
    <t>0214073</t>
  </si>
  <si>
    <t>0214074</t>
  </si>
  <si>
    <t>0214075</t>
  </si>
  <si>
    <t>0214076</t>
  </si>
  <si>
    <t>0214077</t>
  </si>
  <si>
    <t>0214078</t>
  </si>
  <si>
    <t>0214079</t>
  </si>
  <si>
    <t>0214080</t>
  </si>
  <si>
    <t>0214081</t>
  </si>
  <si>
    <t>0214082</t>
  </si>
  <si>
    <t>0214083</t>
  </si>
  <si>
    <t>0214084</t>
  </si>
  <si>
    <t>0214085</t>
  </si>
  <si>
    <t>0829</t>
  </si>
  <si>
    <t>Інші заходи в галузі культури і мистецтва</t>
  </si>
  <si>
    <r>
      <t xml:space="preserve">Програма створення і використання матеріальних резервів для запобігання, ліквідації надзвичайних ситуацій техногенного і природного характеру та їх наслідків на території Могилівської сільської об"єднаної територіальної громади на 2017 - 2021 роки" </t>
    </r>
    <r>
      <rPr>
        <i/>
        <sz val="12"/>
        <rFont val="Times New Roman"/>
        <family val="1"/>
        <charset val="204"/>
      </rPr>
      <t xml:space="preserve"> </t>
    </r>
  </si>
  <si>
    <t>"Програма благоустрою населених пунктів Могилівської сільської об"єднаної територіальної громади на 2017 - 2021 роки"</t>
  </si>
  <si>
    <t>рішення сесії Могилівської сільської ради від 11.04.2017 року № 238-22/VІІ</t>
  </si>
  <si>
    <r>
      <t xml:space="preserve">"Програма розвитку земельних відносин та охорони земель Могилівської сільської територіальної громади на 2018 - 2022 роки" </t>
    </r>
    <r>
      <rPr>
        <i/>
        <sz val="12"/>
        <rFont val="Times New Roman"/>
        <family val="1"/>
        <charset val="204"/>
      </rPr>
      <t xml:space="preserve"> </t>
    </r>
  </si>
  <si>
    <t>рішення сесії Могилівської сільської ради від 20.10.2017 року № 333-30/VІІ</t>
  </si>
  <si>
    <t xml:space="preserve">"Програма реформування та розвитку медичної галузі Могилівської сільської об"єднаної територіальної громади на 2018 - 2022 роки" </t>
  </si>
  <si>
    <t>рішення сесії Могилівської сільської ради від 20.02.2018 року № 402-33/VІІ</t>
  </si>
  <si>
    <r>
      <t xml:space="preserve">"Програма  розвитку кооперативного руху на території Могилівської сільської об"єднаної територіальної громади на 2019 - 2025 роки" </t>
    </r>
    <r>
      <rPr>
        <i/>
        <sz val="12"/>
        <rFont val="Times New Roman"/>
        <family val="1"/>
        <charset val="204"/>
      </rPr>
      <t xml:space="preserve"> </t>
    </r>
  </si>
  <si>
    <t>рішення сесії Могилівської сільської ради від 18.12.2018 року № 575-41/VІІ</t>
  </si>
  <si>
    <t>0219800</t>
  </si>
  <si>
    <t>9800</t>
  </si>
  <si>
    <t>0218230</t>
  </si>
  <si>
    <t>8230</t>
  </si>
  <si>
    <t>0380</t>
  </si>
  <si>
    <t>0</t>
  </si>
  <si>
    <t>Програма розвитку фізичної культури і спорту Могилівської сільської ради на 2019 - 2023 роки</t>
  </si>
  <si>
    <t>рішення сесії Могилівської сільської ради від 22.04.2019 року № 668-45/VІІ</t>
  </si>
  <si>
    <t>Програма забезпечення пожежної безпеки                              і реагування  на   надзвичайні ситуації   на період до   2021 року в населених пунктах Могилівської сільської об’єднаної територіальної громади</t>
  </si>
  <si>
    <t xml:space="preserve">рішення сесії Могилівської сільської ради від 20.02.2018 року
№   397 - 33/VII
</t>
  </si>
  <si>
    <t>Програма  впровадження державної політики органами Державної казначейської служби України у Царичанському районі</t>
  </si>
  <si>
    <t>рішення сесії Могилівської сільської ради від 27.01.2016 року № 63-06/VІІ</t>
  </si>
  <si>
    <t xml:space="preserve">до рішення  Могилівської сільської ради від   20 грудня 2019 року № 951-55/VII  "Про сільський бюджет Могилівської сільської об’єднаної територіальної громади  на 2020 рік" </t>
  </si>
  <si>
    <t>Туристичний збір, сплачений фізичними особами </t>
  </si>
  <si>
    <t xml:space="preserve">рішення сесії Могилівської сільської ради від 20.02.2018 року № 403-33/VІІ (зі змінами №  849  - 50/VII  від       29 жовтня  2019 року)
</t>
  </si>
  <si>
    <t xml:space="preserve">рішення  сесії  Могилівської  сільської ради від  28.12.2015  року  № 55-04/VІІ (зі змінами №  797 - 49/VII від 08 жовтня  2019 року)
</t>
  </si>
  <si>
    <r>
      <t>"Програма соціально-економічного та культурного розвитку Могилівської сільської об"єднаної територіальної громади на 2018-2022 роки"</t>
    </r>
    <r>
      <rPr>
        <i/>
        <sz val="12"/>
        <rFont val="Times New Roman"/>
        <family val="1"/>
        <charset val="204"/>
      </rPr>
      <t xml:space="preserve"> </t>
    </r>
  </si>
  <si>
    <t xml:space="preserve">рішення сесії Могилівської сільської ради від 18.12.2018 року № 367-32/VІІ (згідно зі змінами № 848-50//VII від         29 жовтня  2019 року)
</t>
  </si>
  <si>
    <t xml:space="preserve">рішення сесії Могилівської сільської ради від 22.12.2016 року № 188-19/VІІ (зі змінами № 482  - 36/VII від 20  липня  2018 року)
</t>
  </si>
  <si>
    <t>0210160</t>
  </si>
  <si>
    <t>0160</t>
  </si>
  <si>
    <t>Дотації з державного бюджету місцевим бюджетам</t>
  </si>
  <si>
    <t>Базова дотація </t>
  </si>
  <si>
    <t xml:space="preserve">до рішення  Могилівської сільської ради від          _____________ № _____ /VIIІ  "Про сільський бюджет Могилівської сільської територіальної громади  на 2021рік" </t>
  </si>
  <si>
    <t>Фінансування сільського бюджету на 2021 рік</t>
  </si>
  <si>
    <t>видатків   сільського бюджету  на 2021 рік</t>
  </si>
  <si>
    <t xml:space="preserve">  Показники міжбюджетних трансфертів між сільським бюджетом та іншими бюджетами на 2021 рік 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</si>
  <si>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</si>
  <si>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Доходи сільського бюджету  на 2021 рік</t>
  </si>
  <si>
    <t>факт 2020</t>
  </si>
  <si>
    <t>Керівництво і управління у відповідній сфері у містах (місті Києві), селищах, селах, об`єднаних територіальних громадах</t>
  </si>
  <si>
    <t>'0215062</t>
  </si>
  <si>
    <t>'0216020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</si>
  <si>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</si>
  <si>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</si>
  <si>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</si>
  <si>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</si>
  <si>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</si>
  <si>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</si>
  <si>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ККД 41020100</t>
  </si>
  <si>
    <t>Базова дотація</t>
  </si>
  <si>
    <t>Трансферти іншим бюджетам</t>
  </si>
  <si>
    <t>КТПКВ 9770 "Інші субвенції з місцевого бюджету"</t>
  </si>
  <si>
    <t xml:space="preserve">Додаток 4                                                                                            до рішення  Могилівської сільської ради від          _____________ № _____ /VIIІ  "Про сільський бюджет Могилівської сільської територіальної громади  на 2021рік" </t>
  </si>
  <si>
    <t xml:space="preserve">Додаток 7                                                                                                                                                       до рішення  Могилівської сільської ради від          _____________ № _____ /VIIІ  "Про сільський бюджет Могилівської сільської територіальної громади  на 2021рік" </t>
  </si>
  <si>
    <t>Перелік місцевих ( регіональних) програм, які фінансуватимуться за рахунок коштів  сільського бюджету у 2021 році</t>
  </si>
  <si>
    <t xml:space="preserve">                                                              </t>
  </si>
  <si>
    <t xml:space="preserve">                         </t>
  </si>
  <si>
    <t>Районний бюджет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</si>
</sst>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[$-419]General"/>
    <numFmt numFmtId="166" formatCode="[$-419]0"/>
    <numFmt numFmtId="167" formatCode="#,##0.00&quot; &quot;[$руб.-419];[Red]&quot;-&quot;#,##0.00&quot; &quot;[$руб.-419]"/>
    <numFmt numFmtId="168" formatCode="#0.00"/>
    <numFmt numFmtId="169" formatCode="#0.000"/>
  </numFmts>
  <fonts count="58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vertAlign val="superscript"/>
      <sz val="1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6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31" fillId="0" borderId="0">
      <alignment horizontal="center"/>
    </xf>
    <xf numFmtId="0" fontId="31" fillId="0" borderId="0">
      <alignment horizontal="center" textRotation="90"/>
    </xf>
    <xf numFmtId="0" fontId="5" fillId="0" borderId="0"/>
    <xf numFmtId="0" fontId="32" fillId="0" borderId="0"/>
    <xf numFmtId="167" fontId="32" fillId="0" borderId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>
      <alignment vertical="top"/>
    </xf>
    <xf numFmtId="0" fontId="24" fillId="15" borderId="1" applyNumberFormat="0" applyAlignment="0" applyProtection="0"/>
    <xf numFmtId="0" fontId="3" fillId="0" borderId="0"/>
    <xf numFmtId="0" fontId="5" fillId="0" borderId="0"/>
    <xf numFmtId="165" fontId="34" fillId="0" borderId="0"/>
    <xf numFmtId="0" fontId="21" fillId="0" borderId="0"/>
    <xf numFmtId="0" fontId="33" fillId="0" borderId="0"/>
    <xf numFmtId="0" fontId="35" fillId="0" borderId="0"/>
    <xf numFmtId="0" fontId="25" fillId="0" borderId="3" applyNumberFormat="0" applyFill="0" applyAlignment="0" applyProtection="0"/>
    <xf numFmtId="0" fontId="26" fillId="16" borderId="0" applyNumberFormat="0" applyBorder="0" applyAlignment="0" applyProtection="0"/>
    <xf numFmtId="0" fontId="4" fillId="4" borderId="4" applyNumberFormat="0" applyAlignment="0" applyProtection="0"/>
    <xf numFmtId="0" fontId="27" fillId="15" borderId="2" applyNumberFormat="0" applyAlignment="0" applyProtection="0"/>
    <xf numFmtId="0" fontId="28" fillId="7" borderId="0" applyNumberFormat="0" applyBorder="0" applyAlignment="0" applyProtection="0"/>
    <xf numFmtId="0" fontId="10" fillId="0" borderId="0"/>
    <xf numFmtId="0" fontId="29" fillId="0" borderId="0" applyNumberFormat="0" applyFill="0" applyBorder="0" applyAlignment="0" applyProtection="0"/>
    <xf numFmtId="0" fontId="3" fillId="4" borderId="4" applyNumberFormat="0" applyAlignment="0" applyProtection="0"/>
    <xf numFmtId="0" fontId="2" fillId="0" borderId="0"/>
  </cellStyleXfs>
  <cellXfs count="269">
    <xf numFmtId="0" fontId="0" fillId="0" borderId="0" xfId="0"/>
    <xf numFmtId="0" fontId="0" fillId="0" borderId="0" xfId="0" applyAlignment="1">
      <alignment horizontal="right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2" fontId="0" fillId="17" borderId="5" xfId="0" applyNumberFormat="1" applyFill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4" fillId="0" borderId="0" xfId="51" applyNumberFormat="1" applyFont="1" applyFill="1" applyAlignment="1" applyProtection="1"/>
    <xf numFmtId="0" fontId="3" fillId="18" borderId="0" xfId="51" applyFont="1" applyFill="1"/>
    <xf numFmtId="0" fontId="12" fillId="0" borderId="6" xfId="51" applyFont="1" applyBorder="1" applyAlignment="1">
      <alignment horizontal="center"/>
    </xf>
    <xf numFmtId="0" fontId="13" fillId="0" borderId="0" xfId="51" applyFont="1" applyBorder="1" applyAlignment="1">
      <alignment horizontal="right"/>
    </xf>
    <xf numFmtId="0" fontId="3" fillId="0" borderId="0" xfId="51" applyFont="1" applyBorder="1"/>
    <xf numFmtId="2" fontId="3" fillId="0" borderId="0" xfId="51" applyNumberFormat="1" applyFont="1"/>
    <xf numFmtId="2" fontId="3" fillId="0" borderId="0" xfId="51" applyNumberFormat="1" applyFont="1" applyBorder="1"/>
    <xf numFmtId="2" fontId="13" fillId="0" borderId="0" xfId="51" applyNumberFormat="1" applyFont="1" applyBorder="1" applyAlignment="1">
      <alignment horizontal="right"/>
    </xf>
    <xf numFmtId="0" fontId="15" fillId="0" borderId="0" xfId="51" applyFont="1" applyBorder="1" applyAlignment="1">
      <alignment vertical="center" wrapText="1"/>
    </xf>
    <xf numFmtId="0" fontId="16" fillId="0" borderId="0" xfId="51" applyFont="1" applyBorder="1" applyAlignment="1">
      <alignment vertical="center" wrapText="1"/>
    </xf>
    <xf numFmtId="0" fontId="17" fillId="0" borderId="0" xfId="51" applyFont="1" applyBorder="1" applyAlignment="1">
      <alignment horizontal="right"/>
    </xf>
    <xf numFmtId="0" fontId="18" fillId="0" borderId="0" xfId="51" applyFont="1" applyAlignment="1">
      <alignment horizontal="center" vertical="center" wrapText="1"/>
    </xf>
    <xf numFmtId="0" fontId="19" fillId="0" borderId="0" xfId="51" applyFont="1" applyBorder="1" applyAlignment="1">
      <alignment horizontal="right" vertical="center" wrapText="1"/>
    </xf>
    <xf numFmtId="0" fontId="20" fillId="0" borderId="0" xfId="51" applyFont="1"/>
    <xf numFmtId="0" fontId="4" fillId="0" borderId="0" xfId="51" applyFont="1" applyFill="1"/>
    <xf numFmtId="0" fontId="4" fillId="0" borderId="0" xfId="51" applyNumberFormat="1" applyFont="1" applyFill="1" applyBorder="1" applyAlignment="1" applyProtection="1">
      <alignment horizontal="left" vertical="center" wrapText="1"/>
    </xf>
    <xf numFmtId="0" fontId="4" fillId="0" borderId="0" xfId="51" applyFont="1" applyFill="1" applyAlignment="1">
      <alignment vertical="center"/>
    </xf>
    <xf numFmtId="0" fontId="4" fillId="0" borderId="0" xfId="51" applyNumberFormat="1" applyFont="1" applyFill="1" applyAlignment="1" applyProtection="1">
      <alignment vertical="center"/>
    </xf>
    <xf numFmtId="0" fontId="4" fillId="0" borderId="0" xfId="51" applyNumberFormat="1" applyFont="1" applyFill="1" applyBorder="1" applyAlignment="1" applyProtection="1"/>
    <xf numFmtId="0" fontId="7" fillId="0" borderId="0" xfId="51" applyFont="1" applyFill="1"/>
    <xf numFmtId="0" fontId="7" fillId="0" borderId="0" xfId="51" applyNumberFormat="1" applyFont="1" applyFill="1" applyAlignment="1" applyProtection="1"/>
    <xf numFmtId="0" fontId="7" fillId="0" borderId="0" xfId="52" applyFont="1" applyAlignment="1">
      <alignment horizontal="center" vertical="top"/>
    </xf>
    <xf numFmtId="0" fontId="7" fillId="0" borderId="0" xfId="52" applyFont="1" applyFill="1" applyAlignment="1">
      <alignment horizontal="center" vertical="top"/>
    </xf>
    <xf numFmtId="0" fontId="7" fillId="0" borderId="0" xfId="52" applyFont="1" applyFill="1" applyBorder="1" applyAlignment="1">
      <alignment horizontal="center" vertical="top"/>
    </xf>
    <xf numFmtId="0" fontId="7" fillId="0" borderId="0" xfId="52" applyFont="1" applyFill="1" applyAlignment="1">
      <alignment horizontal="center" vertical="center"/>
    </xf>
    <xf numFmtId="0" fontId="11" fillId="0" borderId="0" xfId="52" applyFont="1" applyFill="1" applyAlignment="1">
      <alignment horizontal="center" vertical="center"/>
    </xf>
    <xf numFmtId="0" fontId="11" fillId="19" borderId="0" xfId="52" applyFont="1" applyFill="1" applyAlignment="1">
      <alignment horizontal="center" vertical="center"/>
    </xf>
    <xf numFmtId="0" fontId="7" fillId="0" borderId="0" xfId="52" applyFont="1" applyAlignment="1">
      <alignment horizontal="center" vertical="center"/>
    </xf>
    <xf numFmtId="0" fontId="11" fillId="0" borderId="0" xfId="52" applyFont="1" applyAlignment="1">
      <alignment horizontal="center" vertical="center"/>
    </xf>
    <xf numFmtId="1" fontId="7" fillId="0" borderId="0" xfId="52" applyNumberFormat="1" applyFont="1" applyAlignment="1">
      <alignment horizontal="center" vertical="top"/>
    </xf>
    <xf numFmtId="1" fontId="7" fillId="0" borderId="0" xfId="52" applyNumberFormat="1" applyFont="1" applyAlignment="1">
      <alignment horizontal="center" vertical="center"/>
    </xf>
    <xf numFmtId="1" fontId="15" fillId="17" borderId="0" xfId="52" applyNumberFormat="1" applyFont="1" applyFill="1" applyAlignment="1">
      <alignment horizontal="center" vertical="center"/>
    </xf>
    <xf numFmtId="0" fontId="15" fillId="17" borderId="0" xfId="52" applyFont="1" applyFill="1" applyAlignment="1">
      <alignment horizontal="center" vertical="center"/>
    </xf>
    <xf numFmtId="164" fontId="4" fillId="0" borderId="0" xfId="51" applyNumberFormat="1" applyFont="1" applyFill="1"/>
    <xf numFmtId="0" fontId="36" fillId="0" borderId="0" xfId="0" applyFont="1" applyAlignment="1">
      <alignment horizontal="left"/>
    </xf>
    <xf numFmtId="2" fontId="36" fillId="17" borderId="5" xfId="0" applyNumberFormat="1" applyFont="1" applyFill="1" applyBorder="1" applyAlignment="1">
      <alignment vertical="center"/>
    </xf>
    <xf numFmtId="0" fontId="36" fillId="17" borderId="5" xfId="0" applyFont="1" applyFill="1" applyBorder="1" applyAlignment="1">
      <alignment vertical="center" wrapText="1"/>
    </xf>
    <xf numFmtId="0" fontId="36" fillId="17" borderId="5" xfId="0" applyFont="1" applyFill="1" applyBorder="1" applyAlignment="1">
      <alignment vertical="center"/>
    </xf>
    <xf numFmtId="2" fontId="36" fillId="0" borderId="5" xfId="0" applyNumberFormat="1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vertical="center"/>
    </xf>
    <xf numFmtId="2" fontId="36" fillId="17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2" fontId="37" fillId="0" borderId="5" xfId="0" applyNumberFormat="1" applyFont="1" applyBorder="1" applyAlignment="1">
      <alignment vertical="center"/>
    </xf>
    <xf numFmtId="0" fontId="37" fillId="0" borderId="5" xfId="0" applyFont="1" applyBorder="1"/>
    <xf numFmtId="0" fontId="0" fillId="0" borderId="5" xfId="0" applyBorder="1"/>
    <xf numFmtId="0" fontId="0" fillId="0" borderId="5" xfId="0" applyBorder="1" applyAlignment="1">
      <alignment wrapText="1"/>
    </xf>
    <xf numFmtId="2" fontId="33" fillId="0" borderId="5" xfId="0" applyNumberFormat="1" applyFont="1" applyBorder="1" applyAlignment="1">
      <alignment vertical="center"/>
    </xf>
    <xf numFmtId="2" fontId="0" fillId="0" borderId="5" xfId="0" applyNumberFormat="1" applyFont="1" applyBorder="1" applyAlignment="1">
      <alignment vertical="center"/>
    </xf>
    <xf numFmtId="2" fontId="0" fillId="20" borderId="5" xfId="0" applyNumberFormat="1" applyFill="1" applyBorder="1" applyAlignment="1">
      <alignment vertical="center"/>
    </xf>
    <xf numFmtId="0" fontId="3" fillId="0" borderId="0" xfId="51" applyFont="1"/>
    <xf numFmtId="2" fontId="15" fillId="18" borderId="0" xfId="51" applyNumberFormat="1" applyFont="1" applyFill="1" applyBorder="1" applyAlignment="1">
      <alignment wrapText="1"/>
    </xf>
    <xf numFmtId="0" fontId="8" fillId="0" borderId="0" xfId="51" applyNumberFormat="1" applyFont="1" applyFill="1" applyAlignment="1" applyProtection="1">
      <alignment vertical="center" wrapText="1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Alignment="1">
      <alignment horizontal="center" vertical="center"/>
    </xf>
    <xf numFmtId="0" fontId="11" fillId="0" borderId="0" xfId="52" applyFont="1" applyAlignment="1">
      <alignment horizontal="center" vertical="center"/>
    </xf>
    <xf numFmtId="0" fontId="14" fillId="0" borderId="0" xfId="51" applyFont="1" applyFill="1" applyBorder="1" applyAlignment="1">
      <alignment horizontal="center" wrapText="1"/>
    </xf>
    <xf numFmtId="0" fontId="8" fillId="0" borderId="0" xfId="51" applyNumberFormat="1" applyFont="1" applyFill="1" applyAlignment="1" applyProtection="1">
      <alignment horizontal="left" vertical="center" wrapText="1"/>
    </xf>
    <xf numFmtId="0" fontId="39" fillId="0" borderId="0" xfId="51" applyFont="1"/>
    <xf numFmtId="0" fontId="39" fillId="18" borderId="0" xfId="51" applyFont="1" applyFill="1"/>
    <xf numFmtId="165" fontId="45" fillId="0" borderId="0" xfId="53" applyFont="1"/>
    <xf numFmtId="166" fontId="45" fillId="0" borderId="0" xfId="53" applyNumberFormat="1" applyFont="1"/>
    <xf numFmtId="165" fontId="33" fillId="0" borderId="0" xfId="53" applyFont="1" applyAlignment="1">
      <alignment horizontal="center"/>
    </xf>
    <xf numFmtId="0" fontId="41" fillId="0" borderId="0" xfId="51" applyNumberFormat="1" applyFont="1" applyFill="1" applyAlignment="1" applyProtection="1"/>
    <xf numFmtId="0" fontId="41" fillId="0" borderId="0" xfId="51" applyFont="1" applyFill="1"/>
    <xf numFmtId="0" fontId="43" fillId="0" borderId="0" xfId="51" applyNumberFormat="1" applyFont="1" applyFill="1" applyAlignment="1" applyProtection="1">
      <alignment vertical="center" wrapText="1"/>
    </xf>
    <xf numFmtId="0" fontId="40" fillId="0" borderId="8" xfId="51" applyNumberFormat="1" applyFont="1" applyFill="1" applyBorder="1" applyAlignment="1" applyProtection="1">
      <alignment horizontal="center"/>
    </xf>
    <xf numFmtId="0" fontId="41" fillId="0" borderId="8" xfId="51" applyFont="1" applyFill="1" applyBorder="1" applyAlignment="1">
      <alignment horizontal="center"/>
    </xf>
    <xf numFmtId="0" fontId="41" fillId="0" borderId="0" xfId="51" applyFont="1" applyFill="1" applyBorder="1" applyAlignment="1">
      <alignment horizontal="center"/>
    </xf>
    <xf numFmtId="0" fontId="40" fillId="0" borderId="0" xfId="51" applyNumberFormat="1" applyFont="1" applyFill="1" applyBorder="1" applyAlignment="1" applyProtection="1">
      <alignment horizontal="center" vertical="top"/>
    </xf>
    <xf numFmtId="0" fontId="48" fillId="0" borderId="8" xfId="51" applyNumberFormat="1" applyFont="1" applyFill="1" applyBorder="1" applyAlignment="1" applyProtection="1">
      <alignment horizontal="right" vertical="center"/>
    </xf>
    <xf numFmtId="0" fontId="39" fillId="0" borderId="5" xfId="51" applyNumberFormat="1" applyFont="1" applyFill="1" applyBorder="1" applyAlignment="1" applyProtection="1">
      <alignment horizontal="center" vertical="center" wrapText="1"/>
    </xf>
    <xf numFmtId="0" fontId="42" fillId="0" borderId="5" xfId="51" applyNumberFormat="1" applyFont="1" applyFill="1" applyBorder="1" applyAlignment="1" applyProtection="1">
      <alignment horizontal="center" vertical="center" wrapText="1"/>
    </xf>
    <xf numFmtId="0" fontId="42" fillId="0" borderId="5" xfId="51" applyFont="1" applyBorder="1" applyAlignment="1">
      <alignment horizontal="center" vertical="center" wrapText="1"/>
    </xf>
    <xf numFmtId="49" fontId="39" fillId="0" borderId="5" xfId="51" applyNumberFormat="1" applyFont="1" applyBorder="1" applyAlignment="1">
      <alignment horizontal="center" vertical="center" wrapText="1"/>
    </xf>
    <xf numFmtId="0" fontId="39" fillId="0" borderId="5" xfId="51" applyFont="1" applyBorder="1" applyAlignment="1">
      <alignment horizontal="justify" vertical="center" wrapText="1"/>
    </xf>
    <xf numFmtId="164" fontId="47" fillId="0" borderId="5" xfId="49" applyNumberFormat="1" applyFont="1" applyBorder="1" applyAlignment="1">
      <alignment vertical="center"/>
    </xf>
    <xf numFmtId="164" fontId="47" fillId="0" borderId="5" xfId="49" applyNumberFormat="1" applyFont="1" applyBorder="1">
      <alignment vertical="top"/>
    </xf>
    <xf numFmtId="0" fontId="41" fillId="0" borderId="5" xfId="51" applyFont="1" applyBorder="1" applyAlignment="1">
      <alignment horizontal="center" vertical="center" wrapText="1"/>
    </xf>
    <xf numFmtId="49" fontId="41" fillId="0" borderId="5" xfId="51" applyNumberFormat="1" applyFont="1" applyBorder="1" applyAlignment="1">
      <alignment horizontal="center" vertical="center" wrapText="1"/>
    </xf>
    <xf numFmtId="0" fontId="39" fillId="0" borderId="5" xfId="51" applyFont="1" applyBorder="1" applyAlignment="1">
      <alignment horizontal="justify" vertical="top" wrapText="1"/>
    </xf>
    <xf numFmtId="164" fontId="46" fillId="0" borderId="5" xfId="51" applyNumberFormat="1" applyFont="1" applyBorder="1" applyAlignment="1">
      <alignment vertical="justify"/>
    </xf>
    <xf numFmtId="4" fontId="44" fillId="18" borderId="5" xfId="51" applyNumberFormat="1" applyFont="1" applyFill="1" applyBorder="1" applyAlignment="1">
      <alignment vertical="justify"/>
    </xf>
    <xf numFmtId="0" fontId="41" fillId="0" borderId="0" xfId="52" applyFont="1" applyAlignment="1">
      <alignment horizontal="center" vertical="top"/>
    </xf>
    <xf numFmtId="0" fontId="41" fillId="0" borderId="0" xfId="52" applyFont="1" applyFill="1" applyAlignment="1">
      <alignment horizontal="center" vertical="center"/>
    </xf>
    <xf numFmtId="0" fontId="41" fillId="0" borderId="0" xfId="52" applyFont="1" applyAlignment="1">
      <alignment horizontal="center" vertical="center"/>
    </xf>
    <xf numFmtId="0" fontId="39" fillId="0" borderId="0" xfId="52" applyFont="1" applyAlignment="1">
      <alignment horizontal="center" vertical="center"/>
    </xf>
    <xf numFmtId="0" fontId="39" fillId="0" borderId="0" xfId="52" applyFont="1" applyFill="1" applyAlignment="1">
      <alignment horizontal="center" vertical="center"/>
    </xf>
    <xf numFmtId="0" fontId="39" fillId="19" borderId="0" xfId="52" applyFont="1" applyFill="1" applyAlignment="1">
      <alignment horizontal="center" vertical="center"/>
    </xf>
    <xf numFmtId="0" fontId="2" fillId="0" borderId="5" xfId="65" applyBorder="1" applyAlignment="1">
      <alignment horizontal="center" vertical="center" wrapText="1"/>
    </xf>
    <xf numFmtId="0" fontId="2" fillId="17" borderId="5" xfId="65" applyFill="1" applyBorder="1" applyAlignment="1">
      <alignment horizontal="center" vertical="center" wrapText="1"/>
    </xf>
    <xf numFmtId="0" fontId="37" fillId="0" borderId="5" xfId="65" quotePrefix="1" applyFont="1" applyBorder="1" applyAlignment="1">
      <alignment horizontal="center" vertical="center" wrapText="1"/>
    </xf>
    <xf numFmtId="0" fontId="37" fillId="0" borderId="5" xfId="65" applyFont="1" applyBorder="1" applyAlignment="1">
      <alignment horizontal="center" vertical="center" wrapText="1"/>
    </xf>
    <xf numFmtId="2" fontId="37" fillId="0" borderId="5" xfId="65" applyNumberFormat="1" applyFont="1" applyBorder="1" applyAlignment="1">
      <alignment horizontal="center" vertical="center" wrapText="1"/>
    </xf>
    <xf numFmtId="2" fontId="37" fillId="0" borderId="5" xfId="65" quotePrefix="1" applyNumberFormat="1" applyFont="1" applyBorder="1" applyAlignment="1">
      <alignment vertical="center" wrapText="1"/>
    </xf>
    <xf numFmtId="2" fontId="37" fillId="17" borderId="5" xfId="65" applyNumberFormat="1" applyFont="1" applyFill="1" applyBorder="1" applyAlignment="1">
      <alignment vertical="center" wrapText="1"/>
    </xf>
    <xf numFmtId="2" fontId="37" fillId="0" borderId="5" xfId="65" applyNumberFormat="1" applyFont="1" applyBorder="1" applyAlignment="1">
      <alignment vertical="center" wrapText="1"/>
    </xf>
    <xf numFmtId="0" fontId="2" fillId="0" borderId="5" xfId="65" quotePrefix="1" applyBorder="1" applyAlignment="1">
      <alignment horizontal="center" vertical="center" wrapText="1"/>
    </xf>
    <xf numFmtId="2" fontId="2" fillId="0" borderId="5" xfId="65" quotePrefix="1" applyNumberFormat="1" applyBorder="1" applyAlignment="1">
      <alignment horizontal="center" vertical="center" wrapText="1"/>
    </xf>
    <xf numFmtId="2" fontId="2" fillId="0" borderId="5" xfId="65" quotePrefix="1" applyNumberFormat="1" applyBorder="1" applyAlignment="1">
      <alignment vertical="center" wrapText="1"/>
    </xf>
    <xf numFmtId="2" fontId="2" fillId="17" borderId="5" xfId="65" applyNumberFormat="1" applyFill="1" applyBorder="1" applyAlignment="1">
      <alignment vertical="center" wrapText="1"/>
    </xf>
    <xf numFmtId="2" fontId="2" fillId="0" borderId="5" xfId="65" applyNumberFormat="1" applyBorder="1" applyAlignment="1">
      <alignment vertical="center" wrapText="1"/>
    </xf>
    <xf numFmtId="0" fontId="37" fillId="17" borderId="5" xfId="65" applyFont="1" applyFill="1" applyBorder="1" applyAlignment="1">
      <alignment horizontal="center" vertical="center" wrapText="1"/>
    </xf>
    <xf numFmtId="0" fontId="37" fillId="17" borderId="5" xfId="65" quotePrefix="1" applyFont="1" applyFill="1" applyBorder="1" applyAlignment="1">
      <alignment horizontal="center" vertical="center" wrapText="1"/>
    </xf>
    <xf numFmtId="2" fontId="37" fillId="17" borderId="5" xfId="65" applyNumberFormat="1" applyFont="1" applyFill="1" applyBorder="1" applyAlignment="1">
      <alignment horizontal="center" vertical="center" wrapText="1"/>
    </xf>
    <xf numFmtId="2" fontId="37" fillId="17" borderId="5" xfId="65" quotePrefix="1" applyNumberFormat="1" applyFont="1" applyFill="1" applyBorder="1" applyAlignment="1">
      <alignment vertical="center" wrapText="1"/>
    </xf>
    <xf numFmtId="0" fontId="2" fillId="0" borderId="0" xfId="65"/>
    <xf numFmtId="0" fontId="37" fillId="0" borderId="0" xfId="65" applyFont="1" applyAlignment="1">
      <alignment horizontal="left"/>
    </xf>
    <xf numFmtId="0" fontId="38" fillId="0" borderId="0" xfId="51" applyFont="1" applyFill="1" applyBorder="1" applyAlignment="1">
      <alignment horizontal="center" wrapText="1"/>
    </xf>
    <xf numFmtId="0" fontId="50" fillId="0" borderId="0" xfId="51" applyFont="1"/>
    <xf numFmtId="0" fontId="50" fillId="0" borderId="5" xfId="55" applyFont="1" applyBorder="1" applyAlignment="1">
      <alignment wrapText="1"/>
    </xf>
    <xf numFmtId="0" fontId="7" fillId="0" borderId="5" xfId="51" applyFont="1" applyBorder="1" applyAlignment="1">
      <alignment vertical="center" wrapText="1"/>
    </xf>
    <xf numFmtId="0" fontId="17" fillId="0" borderId="9" xfId="55" applyFont="1" applyBorder="1" applyAlignment="1">
      <alignment horizontal="center" vertical="center" wrapText="1"/>
    </xf>
    <xf numFmtId="0" fontId="17" fillId="0" borderId="5" xfId="55" applyFont="1" applyBorder="1" applyAlignment="1">
      <alignment horizontal="center" vertical="center" wrapText="1"/>
    </xf>
    <xf numFmtId="0" fontId="52" fillId="0" borderId="5" xfId="55" applyFont="1" applyBorder="1" applyAlignment="1">
      <alignment horizontal="center" vertical="center"/>
    </xf>
    <xf numFmtId="0" fontId="7" fillId="0" borderId="9" xfId="55" applyFont="1" applyBorder="1" applyAlignment="1">
      <alignment horizontal="right" vertical="center" wrapText="1"/>
    </xf>
    <xf numFmtId="0" fontId="7" fillId="0" borderId="9" xfId="55" applyFont="1" applyBorder="1" applyAlignment="1">
      <alignment horizontal="left" vertical="center" wrapText="1"/>
    </xf>
    <xf numFmtId="2" fontId="53" fillId="0" borderId="5" xfId="55" applyNumberFormat="1" applyFont="1" applyBorder="1" applyAlignment="1">
      <alignment horizontal="justify" wrapText="1"/>
    </xf>
    <xf numFmtId="2" fontId="50" fillId="0" borderId="5" xfId="51" applyNumberFormat="1" applyFont="1" applyFill="1" applyBorder="1" applyAlignment="1">
      <alignment horizontal="right" wrapText="1"/>
    </xf>
    <xf numFmtId="2" fontId="50" fillId="0" borderId="5" xfId="51" applyNumberFormat="1" applyFont="1" applyFill="1" applyBorder="1" applyAlignment="1"/>
    <xf numFmtId="0" fontId="7" fillId="0" borderId="5" xfId="55" applyFont="1" applyBorder="1" applyAlignment="1">
      <alignment wrapText="1"/>
    </xf>
    <xf numFmtId="49" fontId="7" fillId="0" borderId="9" xfId="55" applyNumberFormat="1" applyFont="1" applyBorder="1" applyAlignment="1">
      <alignment horizontal="right" vertical="center" wrapText="1"/>
    </xf>
    <xf numFmtId="2" fontId="50" fillId="18" borderId="5" xfId="51" applyNumberFormat="1" applyFont="1" applyFill="1" applyBorder="1" applyAlignment="1">
      <alignment horizontal="right" wrapText="1"/>
    </xf>
    <xf numFmtId="2" fontId="54" fillId="0" borderId="5" xfId="55" applyNumberFormat="1" applyFont="1" applyBorder="1" applyAlignment="1">
      <alignment horizontal="justify" wrapText="1"/>
    </xf>
    <xf numFmtId="0" fontId="7" fillId="0" borderId="5" xfId="55" applyFont="1" applyBorder="1"/>
    <xf numFmtId="0" fontId="11" fillId="0" borderId="5" xfId="55" applyFont="1" applyBorder="1" applyAlignment="1">
      <alignment vertical="center" wrapText="1"/>
    </xf>
    <xf numFmtId="0" fontId="4" fillId="18" borderId="0" xfId="51" applyNumberFormat="1" applyFont="1" applyFill="1" applyBorder="1" applyAlignment="1" applyProtection="1">
      <alignment horizontal="left" vertical="center" wrapText="1"/>
    </xf>
    <xf numFmtId="0" fontId="4" fillId="0" borderId="0" xfId="51" applyNumberFormat="1" applyFont="1" applyFill="1" applyBorder="1" applyAlignment="1" applyProtection="1">
      <alignment horizontal="left" vertical="center" wrapText="1"/>
    </xf>
    <xf numFmtId="0" fontId="38" fillId="0" borderId="0" xfId="51" applyFont="1" applyFill="1" applyBorder="1" applyAlignment="1">
      <alignment horizontal="center" wrapText="1"/>
    </xf>
    <xf numFmtId="4" fontId="47" fillId="0" borderId="5" xfId="49" applyNumberFormat="1" applyFont="1" applyBorder="1" applyAlignment="1">
      <alignment vertical="center"/>
    </xf>
    <xf numFmtId="164" fontId="44" fillId="0" borderId="5" xfId="51" applyNumberFormat="1" applyFont="1" applyBorder="1" applyAlignment="1">
      <alignment vertical="justify"/>
    </xf>
    <xf numFmtId="0" fontId="7" fillId="0" borderId="5" xfId="52" applyFont="1" applyBorder="1" applyAlignment="1">
      <alignment horizontal="center" vertical="center" wrapText="1"/>
    </xf>
    <xf numFmtId="0" fontId="7" fillId="0" borderId="5" xfId="52" applyFont="1" applyBorder="1" applyAlignment="1">
      <alignment vertical="center" wrapText="1"/>
    </xf>
    <xf numFmtId="0" fontId="11" fillId="19" borderId="5" xfId="52" applyFont="1" applyFill="1" applyBorder="1" applyAlignment="1">
      <alignment horizontal="center" vertical="center" wrapText="1"/>
    </xf>
    <xf numFmtId="0" fontId="7" fillId="0" borderId="5" xfId="52" applyFont="1" applyBorder="1" applyAlignment="1">
      <alignment horizontal="center" vertical="center"/>
    </xf>
    <xf numFmtId="2" fontId="7" fillId="0" borderId="5" xfId="52" applyNumberFormat="1" applyFont="1" applyBorder="1" applyAlignment="1">
      <alignment horizontal="center" vertical="center" wrapText="1"/>
    </xf>
    <xf numFmtId="2" fontId="7" fillId="18" borderId="5" xfId="52" applyNumberFormat="1" applyFont="1" applyFill="1" applyBorder="1" applyAlignment="1">
      <alignment horizontal="center" vertical="center"/>
    </xf>
    <xf numFmtId="0" fontId="11" fillId="0" borderId="5" xfId="52" applyFont="1" applyFill="1" applyBorder="1" applyAlignment="1">
      <alignment horizontal="center" vertical="center"/>
    </xf>
    <xf numFmtId="0" fontId="56" fillId="18" borderId="5" xfId="52" applyFont="1" applyFill="1" applyBorder="1" applyAlignment="1">
      <alignment horizontal="center" vertical="center" wrapText="1"/>
    </xf>
    <xf numFmtId="0" fontId="11" fillId="0" borderId="5" xfId="52" applyFont="1" applyBorder="1" applyAlignment="1">
      <alignment horizontal="center" vertical="center"/>
    </xf>
    <xf numFmtId="2" fontId="11" fillId="0" borderId="5" xfId="52" applyNumberFormat="1" applyFont="1" applyBorder="1" applyAlignment="1">
      <alignment horizontal="center" vertical="center" wrapText="1"/>
    </xf>
    <xf numFmtId="2" fontId="11" fillId="18" borderId="5" xfId="52" applyNumberFormat="1" applyFont="1" applyFill="1" applyBorder="1" applyAlignment="1">
      <alignment horizontal="center" vertical="center"/>
    </xf>
    <xf numFmtId="49" fontId="7" fillId="0" borderId="5" xfId="52" applyNumberFormat="1" applyFont="1" applyFill="1" applyBorder="1" applyAlignment="1">
      <alignment horizontal="center" vertical="center"/>
    </xf>
    <xf numFmtId="0" fontId="7" fillId="0" borderId="5" xfId="52" applyFont="1" applyBorder="1" applyAlignment="1">
      <alignment wrapText="1"/>
    </xf>
    <xf numFmtId="0" fontId="7" fillId="0" borderId="5" xfId="52" applyFont="1" applyFill="1" applyBorder="1" applyAlignment="1">
      <alignment horizontal="center" vertical="center"/>
    </xf>
    <xf numFmtId="0" fontId="7" fillId="0" borderId="9" xfId="52" applyFont="1" applyFill="1" applyBorder="1" applyAlignment="1">
      <alignment horizontal="center" vertical="center"/>
    </xf>
    <xf numFmtId="0" fontId="7" fillId="18" borderId="9" xfId="52" applyFont="1" applyFill="1" applyBorder="1" applyAlignment="1">
      <alignment horizontal="center" vertical="center" wrapText="1"/>
    </xf>
    <xf numFmtId="0" fontId="7" fillId="0" borderId="0" xfId="52" applyFont="1" applyBorder="1" applyAlignment="1">
      <alignment horizontal="center" vertical="center"/>
    </xf>
    <xf numFmtId="2" fontId="7" fillId="0" borderId="9" xfId="52" applyNumberFormat="1" applyFont="1" applyBorder="1" applyAlignment="1">
      <alignment horizontal="center" vertical="center" wrapText="1"/>
    </xf>
    <xf numFmtId="0" fontId="7" fillId="0" borderId="5" xfId="52" applyFont="1" applyFill="1" applyBorder="1" applyAlignment="1">
      <alignment horizontal="center" vertical="center" wrapText="1"/>
    </xf>
    <xf numFmtId="1" fontId="11" fillId="19" borderId="5" xfId="52" applyNumberFormat="1" applyFont="1" applyFill="1" applyBorder="1" applyAlignment="1">
      <alignment horizontal="center" vertical="center" wrapText="1"/>
    </xf>
    <xf numFmtId="1" fontId="7" fillId="0" borderId="5" xfId="52" applyNumberFormat="1" applyFont="1" applyBorder="1" applyAlignment="1">
      <alignment horizontal="center" vertical="center" wrapText="1"/>
    </xf>
    <xf numFmtId="1" fontId="7" fillId="18" borderId="5" xfId="52" applyNumberFormat="1" applyFont="1" applyFill="1" applyBorder="1" applyAlignment="1">
      <alignment horizontal="center" vertical="center"/>
    </xf>
    <xf numFmtId="49" fontId="11" fillId="19" borderId="5" xfId="52" applyNumberFormat="1" applyFont="1" applyFill="1" applyBorder="1" applyAlignment="1">
      <alignment horizontal="center" vertical="center" wrapText="1"/>
    </xf>
    <xf numFmtId="1" fontId="11" fillId="19" borderId="5" xfId="52" applyNumberFormat="1" applyFont="1" applyFill="1" applyBorder="1" applyAlignment="1">
      <alignment horizontal="center" vertical="center"/>
    </xf>
    <xf numFmtId="49" fontId="7" fillId="0" borderId="5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/>
    </xf>
    <xf numFmtId="0" fontId="11" fillId="0" borderId="5" xfId="52" applyFont="1" applyBorder="1" applyAlignment="1">
      <alignment horizontal="center" vertical="center" wrapText="1"/>
    </xf>
    <xf numFmtId="1" fontId="11" fillId="0" borderId="5" xfId="52" applyNumberFormat="1" applyFont="1" applyBorder="1" applyAlignment="1">
      <alignment horizontal="center" vertical="center" wrapText="1"/>
    </xf>
    <xf numFmtId="1" fontId="11" fillId="18" borderId="5" xfId="52" applyNumberFormat="1" applyFont="1" applyFill="1" applyBorder="1" applyAlignment="1">
      <alignment horizontal="center" vertical="center"/>
    </xf>
    <xf numFmtId="49" fontId="11" fillId="19" borderId="5" xfId="52" applyNumberFormat="1" applyFont="1" applyFill="1" applyBorder="1" applyAlignment="1">
      <alignment horizontal="center" vertical="center"/>
    </xf>
    <xf numFmtId="0" fontId="11" fillId="19" borderId="5" xfId="52" applyFont="1" applyFill="1" applyBorder="1" applyAlignment="1">
      <alignment horizontal="center" vertical="center"/>
    </xf>
    <xf numFmtId="1" fontId="7" fillId="0" borderId="5" xfId="52" applyNumberFormat="1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1" fontId="11" fillId="0" borderId="5" xfId="52" applyNumberFormat="1" applyFont="1" applyFill="1" applyBorder="1" applyAlignment="1">
      <alignment horizontal="center" vertical="center" wrapText="1"/>
    </xf>
    <xf numFmtId="0" fontId="7" fillId="18" borderId="5" xfId="52" applyFont="1" applyFill="1" applyBorder="1" applyAlignment="1">
      <alignment horizontal="center" vertical="center" wrapText="1"/>
    </xf>
    <xf numFmtId="49" fontId="7" fillId="0" borderId="0" xfId="52" applyNumberFormat="1" applyFont="1" applyAlignment="1">
      <alignment horizontal="center" vertical="top"/>
    </xf>
    <xf numFmtId="0" fontId="7" fillId="0" borderId="0" xfId="52" applyFont="1" applyFill="1" applyBorder="1" applyAlignment="1">
      <alignment horizontal="center" vertical="center"/>
    </xf>
    <xf numFmtId="0" fontId="7" fillId="0" borderId="0" xfId="52" applyFont="1" applyBorder="1" applyAlignment="1">
      <alignment horizontal="center" vertical="center" wrapText="1"/>
    </xf>
    <xf numFmtId="49" fontId="7" fillId="0" borderId="5" xfId="52" applyNumberFormat="1" applyFont="1" applyBorder="1" applyAlignment="1">
      <alignment horizontal="center" vertical="center"/>
    </xf>
    <xf numFmtId="0" fontId="11" fillId="18" borderId="5" xfId="52" applyFont="1" applyFill="1" applyBorder="1" applyAlignment="1">
      <alignment horizontal="center" vertical="center"/>
    </xf>
    <xf numFmtId="49" fontId="7" fillId="18" borderId="5" xfId="52" applyNumberFormat="1" applyFont="1" applyFill="1" applyBorder="1" applyAlignment="1">
      <alignment horizontal="center" vertical="center"/>
    </xf>
    <xf numFmtId="0" fontId="7" fillId="18" borderId="5" xfId="52" applyFont="1" applyFill="1" applyBorder="1" applyAlignment="1">
      <alignment horizontal="center" vertical="center"/>
    </xf>
    <xf numFmtId="49" fontId="11" fillId="18" borderId="5" xfId="52" applyNumberFormat="1" applyFont="1" applyFill="1" applyBorder="1" applyAlignment="1">
      <alignment horizontal="center" vertical="center"/>
    </xf>
    <xf numFmtId="0" fontId="56" fillId="18" borderId="10" xfId="52" applyFont="1" applyFill="1" applyBorder="1" applyAlignment="1">
      <alignment horizontal="center" vertical="center" wrapText="1"/>
    </xf>
    <xf numFmtId="1" fontId="7" fillId="20" borderId="5" xfId="52" applyNumberFormat="1" applyFont="1" applyFill="1" applyBorder="1" applyAlignment="1">
      <alignment horizontal="center" vertical="center" wrapText="1"/>
    </xf>
    <xf numFmtId="49" fontId="11" fillId="18" borderId="5" xfId="52" applyNumberFormat="1" applyFont="1" applyFill="1" applyBorder="1" applyAlignment="1">
      <alignment horizontal="center" vertical="center" wrapText="1"/>
    </xf>
    <xf numFmtId="0" fontId="11" fillId="18" borderId="5" xfId="52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" fontId="7" fillId="0" borderId="5" xfId="52" applyNumberFormat="1" applyFont="1" applyBorder="1" applyAlignment="1">
      <alignment horizontal="center" vertical="center"/>
    </xf>
    <xf numFmtId="49" fontId="7" fillId="0" borderId="5" xfId="52" applyNumberFormat="1" applyFont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0" fontId="11" fillId="19" borderId="0" xfId="52" applyFont="1" applyFill="1" applyAlignment="1">
      <alignment horizontal="center" wrapText="1"/>
    </xf>
    <xf numFmtId="0" fontId="7" fillId="19" borderId="5" xfId="52" applyFont="1" applyFill="1" applyBorder="1" applyAlignment="1">
      <alignment horizontal="center" vertical="center" wrapText="1"/>
    </xf>
    <xf numFmtId="0" fontId="7" fillId="0" borderId="5" xfId="52" applyFont="1" applyBorder="1" applyAlignment="1">
      <alignment horizontal="center" vertical="top"/>
    </xf>
    <xf numFmtId="1" fontId="7" fillId="0" borderId="5" xfId="52" applyNumberFormat="1" applyFont="1" applyBorder="1" applyAlignment="1">
      <alignment horizontal="center" vertical="top"/>
    </xf>
    <xf numFmtId="1" fontId="11" fillId="0" borderId="5" xfId="52" applyNumberFormat="1" applyFont="1" applyBorder="1" applyAlignment="1">
      <alignment horizontal="center" vertical="center"/>
    </xf>
    <xf numFmtId="1" fontId="11" fillId="18" borderId="5" xfId="52" applyNumberFormat="1" applyFont="1" applyFill="1" applyBorder="1" applyAlignment="1">
      <alignment horizontal="center" vertical="center" wrapText="1"/>
    </xf>
    <xf numFmtId="49" fontId="7" fillId="20" borderId="5" xfId="52" applyNumberFormat="1" applyFont="1" applyFill="1" applyBorder="1" applyAlignment="1">
      <alignment horizontal="center" vertical="center" wrapText="1"/>
    </xf>
    <xf numFmtId="49" fontId="11" fillId="17" borderId="5" xfId="52" applyNumberFormat="1" applyFont="1" applyFill="1" applyBorder="1" applyAlignment="1">
      <alignment horizontal="center" vertical="center" wrapText="1"/>
    </xf>
    <xf numFmtId="0" fontId="11" fillId="17" borderId="5" xfId="52" applyFont="1" applyFill="1" applyBorder="1" applyAlignment="1">
      <alignment horizontal="center" vertical="center" wrapText="1"/>
    </xf>
    <xf numFmtId="1" fontId="11" fillId="17" borderId="5" xfId="52" applyNumberFormat="1" applyFont="1" applyFill="1" applyBorder="1" applyAlignment="1">
      <alignment horizontal="center" vertical="center" wrapText="1"/>
    </xf>
    <xf numFmtId="2" fontId="36" fillId="0" borderId="0" xfId="0" applyNumberFormat="1" applyFont="1" applyBorder="1" applyAlignment="1">
      <alignment vertical="center"/>
    </xf>
    <xf numFmtId="4" fontId="36" fillId="17" borderId="5" xfId="0" applyNumberFormat="1" applyFont="1" applyFill="1" applyBorder="1" applyAlignment="1">
      <alignment vertical="center"/>
    </xf>
    <xf numFmtId="4" fontId="36" fillId="0" borderId="5" xfId="0" applyNumberFormat="1" applyFont="1" applyBorder="1" applyAlignment="1">
      <alignment vertical="center"/>
    </xf>
    <xf numFmtId="4" fontId="0" fillId="17" borderId="5" xfId="0" applyNumberFormat="1" applyFill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37" fillId="0" borderId="0" xfId="0" applyFont="1"/>
    <xf numFmtId="168" fontId="37" fillId="0" borderId="19" xfId="0" applyNumberFormat="1" applyFont="1" applyFill="1" applyBorder="1"/>
    <xf numFmtId="168" fontId="37" fillId="0" borderId="0" xfId="0" applyNumberFormat="1" applyFont="1" applyFill="1" applyBorder="1"/>
    <xf numFmtId="169" fontId="37" fillId="0" borderId="0" xfId="0" applyNumberFormat="1" applyFont="1" applyFill="1" applyBorder="1"/>
    <xf numFmtId="2" fontId="0" fillId="0" borderId="19" xfId="0" applyNumberFormat="1" applyFill="1" applyBorder="1" applyAlignment="1">
      <alignment vertical="center"/>
    </xf>
    <xf numFmtId="1" fontId="2" fillId="0" borderId="5" xfId="65" quotePrefix="1" applyNumberFormat="1" applyBorder="1" applyAlignment="1">
      <alignment horizontal="center" vertical="center" wrapText="1"/>
    </xf>
    <xf numFmtId="2" fontId="0" fillId="0" borderId="0" xfId="0" applyNumberFormat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0" xfId="51" applyFont="1" applyFill="1" applyBorder="1" applyAlignment="1">
      <alignment horizontal="center" wrapText="1"/>
    </xf>
    <xf numFmtId="0" fontId="7" fillId="0" borderId="5" xfId="52" applyFont="1" applyBorder="1" applyAlignment="1">
      <alignment horizontal="center" vertical="center" wrapText="1"/>
    </xf>
    <xf numFmtId="2" fontId="1" fillId="20" borderId="5" xfId="65" quotePrefix="1" applyNumberFormat="1" applyFont="1" applyFill="1" applyBorder="1" applyAlignment="1">
      <alignment horizontal="center" vertical="center" wrapText="1"/>
    </xf>
    <xf numFmtId="2" fontId="1" fillId="20" borderId="5" xfId="65" quotePrefix="1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17" borderId="12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 wrapText="1"/>
    </xf>
    <xf numFmtId="0" fontId="0" fillId="17" borderId="9" xfId="0" applyFill="1" applyBorder="1" applyAlignment="1">
      <alignment horizontal="center" vertical="center" wrapText="1"/>
    </xf>
    <xf numFmtId="0" fontId="55" fillId="0" borderId="5" xfId="65" applyFont="1" applyBorder="1" applyAlignment="1">
      <alignment horizontal="center" vertical="center" wrapText="1"/>
    </xf>
    <xf numFmtId="0" fontId="2" fillId="0" borderId="5" xfId="65" applyBorder="1" applyAlignment="1">
      <alignment horizontal="center" vertical="center" wrapText="1"/>
    </xf>
    <xf numFmtId="0" fontId="2" fillId="17" borderId="5" xfId="65" applyFill="1" applyBorder="1" applyAlignment="1">
      <alignment horizontal="center" vertical="center" wrapText="1"/>
    </xf>
    <xf numFmtId="0" fontId="11" fillId="18" borderId="5" xfId="55" applyFont="1" applyFill="1" applyBorder="1" applyAlignment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38" fillId="0" borderId="0" xfId="51" applyFont="1" applyFill="1" applyBorder="1" applyAlignment="1">
      <alignment horizontal="center" wrapText="1"/>
    </xf>
    <xf numFmtId="0" fontId="8" fillId="0" borderId="0" xfId="51" applyNumberFormat="1" applyFont="1" applyFill="1" applyAlignment="1" applyProtection="1">
      <alignment horizontal="right" vertical="center" wrapText="1"/>
    </xf>
    <xf numFmtId="0" fontId="8" fillId="0" borderId="18" xfId="51" applyNumberFormat="1" applyFont="1" applyFill="1" applyBorder="1" applyAlignment="1" applyProtection="1">
      <alignment horizontal="right" vertical="center" wrapText="1"/>
    </xf>
    <xf numFmtId="0" fontId="51" fillId="0" borderId="12" xfId="55" applyFont="1" applyBorder="1" applyAlignment="1">
      <alignment horizontal="center" vertical="center"/>
    </xf>
    <xf numFmtId="0" fontId="51" fillId="0" borderId="13" xfId="55" applyFont="1" applyBorder="1" applyAlignment="1">
      <alignment horizontal="center" vertical="center"/>
    </xf>
    <xf numFmtId="0" fontId="51" fillId="0" borderId="9" xfId="55" applyFont="1" applyBorder="1" applyAlignment="1">
      <alignment horizontal="center" vertical="center"/>
    </xf>
    <xf numFmtId="0" fontId="7" fillId="0" borderId="12" xfId="51" applyFont="1" applyBorder="1" applyAlignment="1">
      <alignment horizontal="center" vertical="center" wrapText="1"/>
    </xf>
    <xf numFmtId="0" fontId="7" fillId="0" borderId="9" xfId="51" applyFont="1" applyBorder="1" applyAlignment="1">
      <alignment horizontal="center" vertical="center" wrapText="1"/>
    </xf>
    <xf numFmtId="0" fontId="7" fillId="0" borderId="14" xfId="51" applyFont="1" applyBorder="1" applyAlignment="1">
      <alignment horizontal="center" vertical="center" wrapText="1"/>
    </xf>
    <xf numFmtId="0" fontId="7" fillId="0" borderId="15" xfId="51" applyFont="1" applyBorder="1" applyAlignment="1">
      <alignment horizontal="center" vertical="center" wrapText="1"/>
    </xf>
    <xf numFmtId="0" fontId="11" fillId="18" borderId="15" xfId="55" applyFont="1" applyFill="1" applyBorder="1" applyAlignment="1">
      <alignment horizontal="center" vertical="center" wrapText="1"/>
    </xf>
    <xf numFmtId="0" fontId="11" fillId="18" borderId="11" xfId="55" applyFont="1" applyFill="1" applyBorder="1" applyAlignment="1">
      <alignment horizontal="center" vertical="center" wrapText="1"/>
    </xf>
    <xf numFmtId="0" fontId="50" fillId="0" borderId="11" xfId="55" applyFont="1" applyBorder="1" applyAlignment="1">
      <alignment horizontal="center" wrapText="1"/>
    </xf>
    <xf numFmtId="0" fontId="38" fillId="0" borderId="0" xfId="51" applyFont="1" applyAlignment="1">
      <alignment horizontal="center" vertical="center" wrapText="1"/>
    </xf>
    <xf numFmtId="0" fontId="11" fillId="0" borderId="12" xfId="55" applyFont="1" applyBorder="1" applyAlignment="1">
      <alignment horizontal="center" vertical="center" wrapText="1"/>
    </xf>
    <xf numFmtId="0" fontId="11" fillId="0" borderId="13" xfId="55" applyFont="1" applyBorder="1" applyAlignment="1">
      <alignment horizontal="center" vertical="center" wrapText="1"/>
    </xf>
    <xf numFmtId="0" fontId="11" fillId="0" borderId="9" xfId="55" applyFont="1" applyBorder="1" applyAlignment="1">
      <alignment horizontal="center" vertical="center" wrapText="1"/>
    </xf>
    <xf numFmtId="0" fontId="11" fillId="18" borderId="10" xfId="55" applyFont="1" applyFill="1" applyBorder="1" applyAlignment="1">
      <alignment horizontal="center" vertical="center" wrapText="1"/>
    </xf>
    <xf numFmtId="0" fontId="51" fillId="0" borderId="5" xfId="55" applyFont="1" applyBorder="1" applyAlignment="1">
      <alignment horizontal="center" vertical="center"/>
    </xf>
    <xf numFmtId="0" fontId="7" fillId="0" borderId="5" xfId="55" applyFont="1" applyBorder="1" applyAlignment="1">
      <alignment horizontal="center" vertical="center" wrapText="1"/>
    </xf>
    <xf numFmtId="0" fontId="11" fillId="0" borderId="5" xfId="55" applyFont="1" applyBorder="1" applyAlignment="1">
      <alignment horizontal="center" vertical="center" wrapText="1"/>
    </xf>
    <xf numFmtId="0" fontId="7" fillId="0" borderId="0" xfId="51" applyNumberFormat="1" applyFont="1" applyFill="1" applyAlignment="1" applyProtection="1">
      <alignment horizontal="left" vertical="top"/>
    </xf>
    <xf numFmtId="0" fontId="40" fillId="0" borderId="0" xfId="51" applyNumberFormat="1" applyFont="1" applyFill="1" applyBorder="1" applyAlignment="1" applyProtection="1">
      <alignment horizontal="center" vertical="top" wrapText="1"/>
    </xf>
    <xf numFmtId="0" fontId="43" fillId="0" borderId="0" xfId="51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right" wrapText="1"/>
    </xf>
    <xf numFmtId="0" fontId="7" fillId="0" borderId="12" xfId="52" applyFont="1" applyBorder="1" applyAlignment="1">
      <alignment horizontal="center" vertical="center" wrapText="1"/>
    </xf>
    <xf numFmtId="0" fontId="7" fillId="0" borderId="9" xfId="52" applyFont="1" applyBorder="1" applyAlignment="1">
      <alignment horizontal="center" vertical="center" wrapText="1"/>
    </xf>
    <xf numFmtId="0" fontId="7" fillId="0" borderId="16" xfId="52" applyFont="1" applyBorder="1" applyAlignment="1">
      <alignment horizontal="center" vertical="center" wrapText="1"/>
    </xf>
    <xf numFmtId="0" fontId="7" fillId="0" borderId="17" xfId="52" applyFont="1" applyBorder="1" applyAlignment="1">
      <alignment horizontal="center" vertical="center" wrapText="1"/>
    </xf>
    <xf numFmtId="0" fontId="7" fillId="0" borderId="5" xfId="52" applyFont="1" applyBorder="1" applyAlignment="1">
      <alignment horizontal="center" vertical="center" wrapText="1"/>
    </xf>
    <xf numFmtId="0" fontId="40" fillId="0" borderId="0" xfId="52" applyFont="1" applyAlignment="1">
      <alignment horizontal="center" wrapText="1"/>
    </xf>
    <xf numFmtId="0" fontId="41" fillId="0" borderId="0" xfId="52" applyFont="1" applyFill="1" applyAlignment="1">
      <alignment horizontal="center" wrapText="1"/>
    </xf>
  </cellXfs>
  <cellStyles count="66">
    <cellStyle name="20% – Акцентування1" xfId="1"/>
    <cellStyle name="20% – Акцентування2" xfId="2"/>
    <cellStyle name="20% – Акцентування3" xfId="3"/>
    <cellStyle name="20% – Акцентування4" xfId="4"/>
    <cellStyle name="20% – Акцентування5" xfId="5"/>
    <cellStyle name="20% – Акцентування6" xfId="6"/>
    <cellStyle name="40% – Акцентування1" xfId="7"/>
    <cellStyle name="40% – Акцентування2" xfId="8"/>
    <cellStyle name="40% – Акцентування3" xfId="9"/>
    <cellStyle name="40% – Акцентування4" xfId="10"/>
    <cellStyle name="40% – Акцентування5" xfId="11"/>
    <cellStyle name="40% – Акцентування6" xfId="12"/>
    <cellStyle name="60% – Акцентування1" xfId="13"/>
    <cellStyle name="60% – Акцентування2" xfId="14"/>
    <cellStyle name="60% – Акцентування3" xfId="15"/>
    <cellStyle name="60% – Акцентування4" xfId="16"/>
    <cellStyle name="60% – Акцентування5" xfId="17"/>
    <cellStyle name="60% – Акцентування6" xfId="18"/>
    <cellStyle name="Heading" xfId="19"/>
    <cellStyle name="Heading1" xfId="20"/>
    <cellStyle name="Normal_meresha_07" xfId="21"/>
    <cellStyle name="Result" xfId="22"/>
    <cellStyle name="Result2" xfId="23"/>
    <cellStyle name="Акцентування1" xfId="24"/>
    <cellStyle name="Акцентування2" xfId="25"/>
    <cellStyle name="Акцентування3" xfId="26"/>
    <cellStyle name="Акцентування4" xfId="27"/>
    <cellStyle name="Акцентування5" xfId="28"/>
    <cellStyle name="Акцентування6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Обчислення" xfId="50"/>
    <cellStyle name="Обычный" xfId="0" builtinId="0"/>
    <cellStyle name="Обычный 2" xfId="51"/>
    <cellStyle name="Обычный 2 2" xfId="52"/>
    <cellStyle name="Обычный 2 2 2" xfId="53"/>
    <cellStyle name="Обычный 2 3" xfId="54"/>
    <cellStyle name="Обычный 3" xfId="55"/>
    <cellStyle name="Обычный 4" xfId="56"/>
    <cellStyle name="Обычный 5" xfId="65"/>
    <cellStyle name="Підсумок" xfId="57"/>
    <cellStyle name="Поганий" xfId="58"/>
    <cellStyle name="Примітка" xfId="59"/>
    <cellStyle name="Примітка 2" xfId="64"/>
    <cellStyle name="Результат 1" xfId="60"/>
    <cellStyle name="Середній" xfId="61"/>
    <cellStyle name="Стиль 1" xfId="62"/>
    <cellStyle name="Текст пояснення" xfId="63"/>
  </cellStyles>
  <dxfs count="0"/>
  <tableStyles count="0" defaultTableStyle="TableStyleMedium2" defaultPivotStyle="PivotStyleLight16"/>
  <colors>
    <mruColors>
      <color rgb="FFCC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WhiteSpace="0" zoomScaleNormal="100" workbookViewId="0">
      <selection activeCell="D2" sqref="D2:F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8" ht="14.25" customHeight="1">
      <c r="D1" t="s">
        <v>0</v>
      </c>
    </row>
    <row r="2" spans="1:8">
      <c r="D2" s="219" t="s">
        <v>327</v>
      </c>
      <c r="E2" s="219"/>
      <c r="F2" s="219"/>
    </row>
    <row r="3" spans="1:8">
      <c r="D3" s="219"/>
      <c r="E3" s="219"/>
      <c r="F3" s="219"/>
    </row>
    <row r="4" spans="1:8" ht="33" customHeight="1">
      <c r="D4" s="219"/>
      <c r="E4" s="219"/>
      <c r="F4" s="219"/>
    </row>
    <row r="5" spans="1:8" ht="30" customHeight="1">
      <c r="A5" s="220" t="s">
        <v>332</v>
      </c>
      <c r="B5" s="221"/>
      <c r="C5" s="221"/>
      <c r="D5" s="221"/>
      <c r="E5" s="221"/>
      <c r="F5" s="221"/>
    </row>
    <row r="6" spans="1:8" ht="30" customHeight="1">
      <c r="A6" s="213"/>
      <c r="B6" s="214"/>
      <c r="C6" s="214"/>
      <c r="D6" s="214"/>
      <c r="E6" s="214"/>
      <c r="F6" s="214"/>
    </row>
    <row r="7" spans="1:8">
      <c r="F7" s="1" t="s">
        <v>1</v>
      </c>
    </row>
    <row r="8" spans="1:8">
      <c r="A8" s="222" t="s">
        <v>2</v>
      </c>
      <c r="B8" s="222" t="s">
        <v>3</v>
      </c>
      <c r="C8" s="223" t="s">
        <v>4</v>
      </c>
      <c r="D8" s="222" t="s">
        <v>5</v>
      </c>
      <c r="E8" s="222" t="s">
        <v>6</v>
      </c>
      <c r="F8" s="222"/>
    </row>
    <row r="9" spans="1:8">
      <c r="A9" s="222"/>
      <c r="B9" s="222"/>
      <c r="C9" s="222"/>
      <c r="D9" s="222"/>
      <c r="E9" s="222" t="s">
        <v>4</v>
      </c>
      <c r="F9" s="222" t="s">
        <v>7</v>
      </c>
    </row>
    <row r="10" spans="1:8">
      <c r="A10" s="222"/>
      <c r="B10" s="222"/>
      <c r="C10" s="222"/>
      <c r="D10" s="222"/>
      <c r="E10" s="222"/>
      <c r="F10" s="222"/>
    </row>
    <row r="11" spans="1:8">
      <c r="A11" s="50">
        <v>1</v>
      </c>
      <c r="B11" s="50">
        <v>2</v>
      </c>
      <c r="C11" s="51">
        <v>3</v>
      </c>
      <c r="D11" s="50">
        <v>4</v>
      </c>
      <c r="E11" s="50">
        <v>5</v>
      </c>
      <c r="F11" s="50">
        <v>6</v>
      </c>
    </row>
    <row r="12" spans="1:8" ht="15">
      <c r="A12" s="46">
        <v>10000000</v>
      </c>
      <c r="B12" s="45" t="s">
        <v>8</v>
      </c>
      <c r="C12" s="41">
        <f>D12+E12</f>
        <v>27320000</v>
      </c>
      <c r="D12" s="41">
        <f>D13+D18+D23+D25+D43</f>
        <v>27318700</v>
      </c>
      <c r="E12" s="41">
        <f>E13+E18+E23+E25+E43</f>
        <v>1300</v>
      </c>
      <c r="F12" s="41">
        <f>F13+F18+F23+F25+F43</f>
        <v>0</v>
      </c>
      <c r="H12" s="206" t="s">
        <v>333</v>
      </c>
    </row>
    <row r="13" spans="1:8" ht="25.5">
      <c r="A13" s="46">
        <v>11000000</v>
      </c>
      <c r="B13" s="45" t="s">
        <v>9</v>
      </c>
      <c r="C13" s="41">
        <f t="shared" ref="C13:C67" si="0">D13+E13</f>
        <v>18450000</v>
      </c>
      <c r="D13" s="44">
        <f>D14</f>
        <v>18450000</v>
      </c>
      <c r="E13" s="44">
        <v>0</v>
      </c>
      <c r="F13" s="44">
        <v>0</v>
      </c>
      <c r="H13" s="206"/>
    </row>
    <row r="14" spans="1:8" ht="15">
      <c r="A14" s="46">
        <v>11010000</v>
      </c>
      <c r="B14" s="45" t="s">
        <v>10</v>
      </c>
      <c r="C14" s="41">
        <f t="shared" si="0"/>
        <v>18450000</v>
      </c>
      <c r="D14" s="41">
        <f t="shared" ref="D14:F14" si="1">D15+D16+D17</f>
        <v>18450000</v>
      </c>
      <c r="E14" s="41">
        <f t="shared" si="1"/>
        <v>0</v>
      </c>
      <c r="F14" s="41">
        <f t="shared" si="1"/>
        <v>0</v>
      </c>
      <c r="H14" s="206"/>
    </row>
    <row r="15" spans="1:8" ht="38.25">
      <c r="A15" s="2">
        <v>11010100</v>
      </c>
      <c r="B15" s="3" t="s">
        <v>11</v>
      </c>
      <c r="C15" s="41">
        <f t="shared" si="0"/>
        <v>15000000</v>
      </c>
      <c r="D15" s="5">
        <v>15000000</v>
      </c>
      <c r="E15" s="5">
        <v>0</v>
      </c>
      <c r="F15" s="5">
        <v>0</v>
      </c>
      <c r="H15" s="206">
        <v>12593.2</v>
      </c>
    </row>
    <row r="16" spans="1:8" ht="38.25">
      <c r="A16" s="2">
        <v>11010400</v>
      </c>
      <c r="B16" s="3" t="s">
        <v>12</v>
      </c>
      <c r="C16" s="41">
        <f t="shared" si="0"/>
        <v>3300000</v>
      </c>
      <c r="D16" s="5">
        <v>3300000</v>
      </c>
      <c r="E16" s="5">
        <v>0</v>
      </c>
      <c r="F16" s="5">
        <v>0</v>
      </c>
      <c r="H16" s="206">
        <v>2854.6</v>
      </c>
    </row>
    <row r="17" spans="1:8" ht="38.25">
      <c r="A17" s="2">
        <v>11010500</v>
      </c>
      <c r="B17" s="3" t="s">
        <v>13</v>
      </c>
      <c r="C17" s="41">
        <f t="shared" si="0"/>
        <v>150000</v>
      </c>
      <c r="D17" s="5">
        <v>150000</v>
      </c>
      <c r="E17" s="5">
        <v>0</v>
      </c>
      <c r="F17" s="5">
        <v>0</v>
      </c>
      <c r="H17" s="206">
        <v>139.5</v>
      </c>
    </row>
    <row r="18" spans="1:8" ht="25.5">
      <c r="A18" s="46">
        <v>13000000</v>
      </c>
      <c r="B18" s="45" t="s">
        <v>14</v>
      </c>
      <c r="C18" s="41">
        <f>D18</f>
        <v>17600</v>
      </c>
      <c r="D18" s="44">
        <f>D19+D21</f>
        <v>17600</v>
      </c>
      <c r="E18" s="44">
        <v>0</v>
      </c>
      <c r="F18" s="44">
        <v>0</v>
      </c>
    </row>
    <row r="19" spans="1:8" ht="25.5">
      <c r="A19" s="46">
        <v>13010000</v>
      </c>
      <c r="B19" s="45" t="s">
        <v>15</v>
      </c>
      <c r="C19" s="41">
        <f t="shared" si="0"/>
        <v>17000</v>
      </c>
      <c r="D19" s="44">
        <f>D20</f>
        <v>17000</v>
      </c>
      <c r="E19" s="44">
        <v>0</v>
      </c>
      <c r="F19" s="44">
        <v>0</v>
      </c>
    </row>
    <row r="20" spans="1:8" ht="63.75">
      <c r="A20" s="2">
        <v>13010200</v>
      </c>
      <c r="B20" s="3" t="s">
        <v>16</v>
      </c>
      <c r="C20" s="41">
        <f t="shared" si="0"/>
        <v>17000</v>
      </c>
      <c r="D20" s="5">
        <v>17000</v>
      </c>
      <c r="E20" s="5">
        <v>0</v>
      </c>
      <c r="F20" s="5">
        <v>0</v>
      </c>
      <c r="H20" s="206">
        <v>16.600000000000001</v>
      </c>
    </row>
    <row r="21" spans="1:8" ht="15">
      <c r="A21" s="46">
        <v>13030000</v>
      </c>
      <c r="B21" s="45" t="s">
        <v>242</v>
      </c>
      <c r="C21" s="41">
        <f t="shared" si="0"/>
        <v>600</v>
      </c>
      <c r="D21" s="44">
        <f>D22</f>
        <v>600</v>
      </c>
      <c r="E21" s="5">
        <v>0</v>
      </c>
      <c r="F21" s="5">
        <v>0</v>
      </c>
      <c r="H21" s="206"/>
    </row>
    <row r="22" spans="1:8" ht="38.25">
      <c r="A22" s="2">
        <v>13030100</v>
      </c>
      <c r="B22" s="3" t="s">
        <v>243</v>
      </c>
      <c r="C22" s="41">
        <f t="shared" si="0"/>
        <v>600</v>
      </c>
      <c r="D22" s="5">
        <v>600</v>
      </c>
      <c r="E22" s="5">
        <v>0</v>
      </c>
      <c r="F22" s="5">
        <v>0</v>
      </c>
      <c r="H22" s="206">
        <v>0.6</v>
      </c>
    </row>
    <row r="23" spans="1:8" ht="15">
      <c r="A23" s="46">
        <v>14000000</v>
      </c>
      <c r="B23" s="45" t="s">
        <v>17</v>
      </c>
      <c r="C23" s="41">
        <f t="shared" si="0"/>
        <v>120000</v>
      </c>
      <c r="D23" s="41">
        <f>D24</f>
        <v>120000</v>
      </c>
      <c r="E23" s="41">
        <f>E24</f>
        <v>0</v>
      </c>
      <c r="F23" s="44">
        <v>0</v>
      </c>
      <c r="H23" s="206"/>
    </row>
    <row r="24" spans="1:8" ht="38.25">
      <c r="A24" s="2">
        <v>14040000</v>
      </c>
      <c r="B24" s="3" t="s">
        <v>18</v>
      </c>
      <c r="C24" s="41">
        <f t="shared" si="0"/>
        <v>120000</v>
      </c>
      <c r="D24" s="5">
        <v>120000</v>
      </c>
      <c r="E24" s="5">
        <v>0</v>
      </c>
      <c r="F24" s="5">
        <v>0</v>
      </c>
      <c r="H24" s="207">
        <v>106.3</v>
      </c>
    </row>
    <row r="25" spans="1:8">
      <c r="A25" s="46">
        <v>18000000</v>
      </c>
      <c r="B25" s="45" t="s">
        <v>19</v>
      </c>
      <c r="C25" s="41">
        <f t="shared" si="0"/>
        <v>8731100</v>
      </c>
      <c r="D25" s="41">
        <f>D26+D37+D35</f>
        <v>8731100</v>
      </c>
      <c r="E25" s="41">
        <f>E26+E37</f>
        <v>0</v>
      </c>
      <c r="F25" s="41">
        <f>F26+F37</f>
        <v>0</v>
      </c>
    </row>
    <row r="26" spans="1:8">
      <c r="A26" s="46">
        <v>18010000</v>
      </c>
      <c r="B26" s="45" t="s">
        <v>20</v>
      </c>
      <c r="C26" s="41">
        <f t="shared" si="0"/>
        <v>4095000</v>
      </c>
      <c r="D26" s="41">
        <f>+D28+D29+D30+D31+D32+D33+D34+D27</f>
        <v>4095000</v>
      </c>
      <c r="E26" s="41">
        <f t="shared" ref="E26:F26" si="2">+E28+E29+E30+E31+E32+E33+E34</f>
        <v>0</v>
      </c>
      <c r="F26" s="41">
        <f t="shared" si="2"/>
        <v>0</v>
      </c>
    </row>
    <row r="27" spans="1:8" ht="51">
      <c r="A27" s="2">
        <v>18010100</v>
      </c>
      <c r="B27" s="3" t="s">
        <v>331</v>
      </c>
      <c r="C27" s="41">
        <f t="shared" si="0"/>
        <v>1000</v>
      </c>
      <c r="D27" s="5">
        <v>1000</v>
      </c>
      <c r="E27" s="5">
        <v>0</v>
      </c>
      <c r="F27" s="5">
        <v>0</v>
      </c>
      <c r="H27" s="206">
        <v>0.9</v>
      </c>
    </row>
    <row r="28" spans="1:8" ht="51">
      <c r="A28" s="2">
        <v>18010200</v>
      </c>
      <c r="B28" s="3" t="s">
        <v>21</v>
      </c>
      <c r="C28" s="41">
        <f t="shared" si="0"/>
        <v>26000</v>
      </c>
      <c r="D28" s="5">
        <v>26000</v>
      </c>
      <c r="E28" s="5">
        <v>0</v>
      </c>
      <c r="F28" s="5">
        <v>0</v>
      </c>
      <c r="H28" s="206">
        <v>23.14</v>
      </c>
    </row>
    <row r="29" spans="1:8" ht="51">
      <c r="A29" s="2">
        <v>18010300</v>
      </c>
      <c r="B29" s="3" t="s">
        <v>22</v>
      </c>
      <c r="C29" s="41">
        <f t="shared" si="0"/>
        <v>138000</v>
      </c>
      <c r="D29" s="5">
        <v>138000</v>
      </c>
      <c r="E29" s="5">
        <v>0</v>
      </c>
      <c r="F29" s="5">
        <v>0</v>
      </c>
      <c r="H29" s="206">
        <v>122.13</v>
      </c>
    </row>
    <row r="30" spans="1:8" ht="51">
      <c r="A30" s="2">
        <v>18010400</v>
      </c>
      <c r="B30" s="3" t="s">
        <v>23</v>
      </c>
      <c r="C30" s="41">
        <f t="shared" si="0"/>
        <v>850000</v>
      </c>
      <c r="D30" s="5">
        <v>850000</v>
      </c>
      <c r="E30" s="5">
        <v>0</v>
      </c>
      <c r="F30" s="5">
        <v>0</v>
      </c>
      <c r="H30" s="206">
        <v>670.3</v>
      </c>
    </row>
    <row r="31" spans="1:8" ht="15">
      <c r="A31" s="2">
        <v>18010500</v>
      </c>
      <c r="B31" s="3" t="s">
        <v>24</v>
      </c>
      <c r="C31" s="41">
        <f t="shared" si="0"/>
        <v>200000</v>
      </c>
      <c r="D31" s="58">
        <v>200000</v>
      </c>
      <c r="E31" s="5">
        <v>0</v>
      </c>
      <c r="F31" s="5">
        <v>0</v>
      </c>
      <c r="H31" s="206">
        <v>194.7</v>
      </c>
    </row>
    <row r="32" spans="1:8" ht="15">
      <c r="A32" s="2">
        <v>18010600</v>
      </c>
      <c r="B32" s="3" t="s">
        <v>25</v>
      </c>
      <c r="C32" s="41">
        <f t="shared" si="0"/>
        <v>1380000</v>
      </c>
      <c r="D32" s="5">
        <v>1380000</v>
      </c>
      <c r="E32" s="5">
        <v>0</v>
      </c>
      <c r="F32" s="5">
        <v>0</v>
      </c>
      <c r="H32" s="207">
        <v>1374</v>
      </c>
    </row>
    <row r="33" spans="1:8" ht="15">
      <c r="A33" s="2">
        <v>18010700</v>
      </c>
      <c r="B33" s="3" t="s">
        <v>26</v>
      </c>
      <c r="C33" s="41">
        <f t="shared" si="0"/>
        <v>950000</v>
      </c>
      <c r="D33" s="5">
        <v>950000</v>
      </c>
      <c r="E33" s="5">
        <v>0</v>
      </c>
      <c r="F33" s="5">
        <v>0</v>
      </c>
      <c r="H33" s="208">
        <v>934.8</v>
      </c>
    </row>
    <row r="34" spans="1:8" ht="15">
      <c r="A34" s="2">
        <v>18010900</v>
      </c>
      <c r="B34" s="3" t="s">
        <v>27</v>
      </c>
      <c r="C34" s="41">
        <f t="shared" si="0"/>
        <v>550000</v>
      </c>
      <c r="D34" s="5">
        <v>550000</v>
      </c>
      <c r="E34" s="5">
        <v>0</v>
      </c>
      <c r="F34" s="5">
        <v>0</v>
      </c>
      <c r="H34" s="208">
        <v>530.25</v>
      </c>
    </row>
    <row r="35" spans="1:8" ht="15">
      <c r="A35" s="53">
        <v>18030000</v>
      </c>
      <c r="B35" s="53" t="s">
        <v>215</v>
      </c>
      <c r="C35" s="41">
        <f t="shared" ref="C35:C36" si="3">D35+E35</f>
        <v>34800</v>
      </c>
      <c r="D35" s="52">
        <f>D36</f>
        <v>34800</v>
      </c>
      <c r="E35" s="52">
        <v>0</v>
      </c>
      <c r="F35" s="52">
        <v>0</v>
      </c>
    </row>
    <row r="36" spans="1:8" ht="26.25">
      <c r="A36" s="54">
        <v>18030200</v>
      </c>
      <c r="B36" s="55" t="s">
        <v>317</v>
      </c>
      <c r="C36" s="41">
        <f t="shared" si="3"/>
        <v>34800</v>
      </c>
      <c r="D36" s="5">
        <v>34800</v>
      </c>
      <c r="E36" s="5">
        <v>0</v>
      </c>
      <c r="F36" s="5">
        <v>0</v>
      </c>
      <c r="H36" s="208">
        <v>34.78</v>
      </c>
    </row>
    <row r="37" spans="1:8">
      <c r="A37" s="46">
        <v>18050000</v>
      </c>
      <c r="B37" s="45" t="s">
        <v>28</v>
      </c>
      <c r="C37" s="41">
        <f t="shared" si="0"/>
        <v>4601300</v>
      </c>
      <c r="D37" s="41">
        <f>D38+D39+D40</f>
        <v>4601300</v>
      </c>
      <c r="E37" s="41">
        <f>E38+E39+E40</f>
        <v>0</v>
      </c>
      <c r="F37" s="41">
        <f>F38+F39+F40</f>
        <v>0</v>
      </c>
    </row>
    <row r="38" spans="1:8" ht="15">
      <c r="A38" s="2">
        <v>18050300</v>
      </c>
      <c r="B38" s="3" t="s">
        <v>29</v>
      </c>
      <c r="C38" s="41">
        <f t="shared" si="0"/>
        <v>1300</v>
      </c>
      <c r="D38" s="5">
        <v>1300</v>
      </c>
      <c r="E38" s="5">
        <v>0</v>
      </c>
      <c r="F38" s="5">
        <v>0</v>
      </c>
      <c r="H38" s="209">
        <v>1.36</v>
      </c>
    </row>
    <row r="39" spans="1:8" ht="15">
      <c r="A39" s="2">
        <v>18050400</v>
      </c>
      <c r="B39" s="3" t="s">
        <v>30</v>
      </c>
      <c r="C39" s="41">
        <f t="shared" si="0"/>
        <v>1900000</v>
      </c>
      <c r="D39" s="5">
        <v>1900000</v>
      </c>
      <c r="E39" s="5">
        <v>0</v>
      </c>
      <c r="F39" s="5">
        <v>0</v>
      </c>
      <c r="H39" s="209">
        <v>1498.6</v>
      </c>
    </row>
    <row r="40" spans="1:8" ht="63.75">
      <c r="A40" s="2">
        <v>18050500</v>
      </c>
      <c r="B40" s="3" t="s">
        <v>31</v>
      </c>
      <c r="C40" s="41">
        <f t="shared" si="0"/>
        <v>2700000</v>
      </c>
      <c r="D40" s="58">
        <v>2700000</v>
      </c>
      <c r="E40" s="5">
        <v>0</v>
      </c>
      <c r="F40" s="5">
        <v>0</v>
      </c>
      <c r="H40" s="208">
        <v>2667.9</v>
      </c>
    </row>
    <row r="41" spans="1:8">
      <c r="A41" s="46">
        <v>19000000</v>
      </c>
      <c r="B41" s="45" t="s">
        <v>32</v>
      </c>
      <c r="C41" s="41">
        <f t="shared" si="0"/>
        <v>1300</v>
      </c>
      <c r="D41" s="44">
        <v>0</v>
      </c>
      <c r="E41" s="44">
        <f>E42</f>
        <v>1300</v>
      </c>
      <c r="F41" s="44">
        <v>0</v>
      </c>
    </row>
    <row r="42" spans="1:8">
      <c r="A42" s="46">
        <v>19010000</v>
      </c>
      <c r="B42" s="45" t="s">
        <v>33</v>
      </c>
      <c r="C42" s="41">
        <f t="shared" si="0"/>
        <v>1300</v>
      </c>
      <c r="D42" s="44">
        <v>0</v>
      </c>
      <c r="E42" s="44">
        <f>E43</f>
        <v>1300</v>
      </c>
      <c r="F42" s="44">
        <v>0</v>
      </c>
    </row>
    <row r="43" spans="1:8" ht="38.25">
      <c r="A43" s="2">
        <v>19010100</v>
      </c>
      <c r="B43" s="3" t="s">
        <v>34</v>
      </c>
      <c r="C43" s="41">
        <f t="shared" si="0"/>
        <v>1300</v>
      </c>
      <c r="D43" s="5">
        <v>0</v>
      </c>
      <c r="E43" s="58">
        <v>1300</v>
      </c>
      <c r="F43" s="5">
        <v>0</v>
      </c>
      <c r="H43" s="208"/>
    </row>
    <row r="44" spans="1:8">
      <c r="A44" s="46">
        <v>20000000</v>
      </c>
      <c r="B44" s="45" t="s">
        <v>35</v>
      </c>
      <c r="C44" s="41">
        <f t="shared" si="0"/>
        <v>616100</v>
      </c>
      <c r="D44" s="41">
        <f>D45+D48+D54</f>
        <v>516100</v>
      </c>
      <c r="E44" s="41">
        <f t="shared" ref="E44:F44" si="4">E45+E48+E54</f>
        <v>100000</v>
      </c>
      <c r="F44" s="41">
        <f t="shared" si="4"/>
        <v>0</v>
      </c>
    </row>
    <row r="45" spans="1:8" ht="25.5">
      <c r="A45" s="46">
        <v>21000000</v>
      </c>
      <c r="B45" s="45" t="s">
        <v>36</v>
      </c>
      <c r="C45" s="41">
        <f t="shared" si="0"/>
        <v>6000</v>
      </c>
      <c r="D45" s="41">
        <f t="shared" ref="D45:F46" si="5">D46</f>
        <v>6000</v>
      </c>
      <c r="E45" s="41">
        <f t="shared" si="5"/>
        <v>0</v>
      </c>
      <c r="F45" s="41">
        <f t="shared" si="5"/>
        <v>0</v>
      </c>
      <c r="H45" s="206"/>
    </row>
    <row r="46" spans="1:8">
      <c r="A46" s="46">
        <v>21080000</v>
      </c>
      <c r="B46" s="45" t="s">
        <v>37</v>
      </c>
      <c r="C46" s="41">
        <f t="shared" si="0"/>
        <v>6000</v>
      </c>
      <c r="D46" s="41">
        <f t="shared" si="5"/>
        <v>6000</v>
      </c>
      <c r="E46" s="41">
        <f t="shared" si="5"/>
        <v>0</v>
      </c>
      <c r="F46" s="41">
        <f t="shared" si="5"/>
        <v>0</v>
      </c>
    </row>
    <row r="47" spans="1:8">
      <c r="A47" s="2">
        <v>21081100</v>
      </c>
      <c r="B47" s="3" t="s">
        <v>38</v>
      </c>
      <c r="C47" s="41">
        <f t="shared" si="0"/>
        <v>6000</v>
      </c>
      <c r="D47" s="5">
        <v>6000</v>
      </c>
      <c r="E47" s="5">
        <v>0</v>
      </c>
      <c r="F47" s="5">
        <v>0</v>
      </c>
      <c r="H47" s="210">
        <v>5.9</v>
      </c>
    </row>
    <row r="48" spans="1:8" ht="25.5">
      <c r="A48" s="46">
        <v>22000000</v>
      </c>
      <c r="B48" s="45" t="s">
        <v>39</v>
      </c>
      <c r="C48" s="41">
        <f t="shared" si="0"/>
        <v>510100</v>
      </c>
      <c r="D48" s="41">
        <f t="shared" ref="D48:F48" si="6">D49+D52</f>
        <v>510100</v>
      </c>
      <c r="E48" s="41">
        <f t="shared" si="6"/>
        <v>0</v>
      </c>
      <c r="F48" s="41">
        <f t="shared" si="6"/>
        <v>0</v>
      </c>
    </row>
    <row r="49" spans="1:8" ht="15">
      <c r="A49" s="46">
        <v>22010000</v>
      </c>
      <c r="B49" s="45" t="s">
        <v>40</v>
      </c>
      <c r="C49" s="41">
        <f t="shared" si="0"/>
        <v>510000</v>
      </c>
      <c r="D49" s="41">
        <f t="shared" ref="D49:F49" si="7">D50+D51</f>
        <v>510000</v>
      </c>
      <c r="E49" s="41">
        <f t="shared" si="7"/>
        <v>0</v>
      </c>
      <c r="F49" s="41">
        <f t="shared" si="7"/>
        <v>0</v>
      </c>
      <c r="H49" s="206"/>
    </row>
    <row r="50" spans="1:8" ht="25.5">
      <c r="A50" s="2">
        <v>22012500</v>
      </c>
      <c r="B50" s="3" t="s">
        <v>41</v>
      </c>
      <c r="C50" s="41">
        <f t="shared" si="0"/>
        <v>10000</v>
      </c>
      <c r="D50" s="5">
        <v>10000</v>
      </c>
      <c r="E50" s="5">
        <v>0</v>
      </c>
      <c r="F50" s="5">
        <v>0</v>
      </c>
      <c r="H50" s="206">
        <v>6.43</v>
      </c>
    </row>
    <row r="51" spans="1:8" ht="25.5">
      <c r="A51" s="2">
        <v>22012600</v>
      </c>
      <c r="B51" s="3" t="s">
        <v>42</v>
      </c>
      <c r="C51" s="41">
        <f t="shared" si="0"/>
        <v>500000</v>
      </c>
      <c r="D51" s="58">
        <v>500000</v>
      </c>
      <c r="E51" s="5">
        <v>0</v>
      </c>
      <c r="F51" s="5">
        <v>0</v>
      </c>
      <c r="H51" s="206">
        <v>470</v>
      </c>
    </row>
    <row r="52" spans="1:8" ht="15">
      <c r="A52" s="46">
        <v>22090000</v>
      </c>
      <c r="B52" s="45" t="s">
        <v>43</v>
      </c>
      <c r="C52" s="41">
        <f t="shared" si="0"/>
        <v>100</v>
      </c>
      <c r="D52" s="41">
        <f t="shared" ref="D52:F52" si="8">D53</f>
        <v>100</v>
      </c>
      <c r="E52" s="41">
        <f t="shared" si="8"/>
        <v>0</v>
      </c>
      <c r="F52" s="41">
        <f t="shared" si="8"/>
        <v>0</v>
      </c>
      <c r="H52" s="206"/>
    </row>
    <row r="53" spans="1:8" ht="51">
      <c r="A53" s="2">
        <v>22090100</v>
      </c>
      <c r="B53" s="3" t="s">
        <v>44</v>
      </c>
      <c r="C53" s="41">
        <f t="shared" si="0"/>
        <v>100</v>
      </c>
      <c r="D53" s="5">
        <v>100</v>
      </c>
      <c r="E53" s="5">
        <v>0</v>
      </c>
      <c r="F53" s="5">
        <v>0</v>
      </c>
      <c r="H53" s="206">
        <v>0.08</v>
      </c>
    </row>
    <row r="54" spans="1:8" ht="15">
      <c r="A54" s="46">
        <v>25000000</v>
      </c>
      <c r="B54" s="45" t="s">
        <v>45</v>
      </c>
      <c r="C54" s="41">
        <f t="shared" si="0"/>
        <v>100000</v>
      </c>
      <c r="D54" s="44">
        <f>D55</f>
        <v>0</v>
      </c>
      <c r="E54" s="44">
        <f t="shared" ref="E54:F55" si="9">E55</f>
        <v>100000</v>
      </c>
      <c r="F54" s="44">
        <f t="shared" si="9"/>
        <v>0</v>
      </c>
      <c r="H54" s="206"/>
    </row>
    <row r="55" spans="1:8" ht="38.25">
      <c r="A55" s="46">
        <v>25010000</v>
      </c>
      <c r="B55" s="45" t="s">
        <v>46</v>
      </c>
      <c r="C55" s="41">
        <f t="shared" si="0"/>
        <v>100000</v>
      </c>
      <c r="D55" s="57">
        <f>D56</f>
        <v>0</v>
      </c>
      <c r="E55" s="57">
        <f t="shared" si="9"/>
        <v>100000</v>
      </c>
      <c r="F55" s="57">
        <f t="shared" si="9"/>
        <v>0</v>
      </c>
      <c r="H55" s="206"/>
    </row>
    <row r="56" spans="1:8" ht="25.5">
      <c r="A56" s="2">
        <v>25010100</v>
      </c>
      <c r="B56" s="3" t="s">
        <v>47</v>
      </c>
      <c r="C56" s="41">
        <f t="shared" si="0"/>
        <v>100000</v>
      </c>
      <c r="D56" s="58">
        <v>0</v>
      </c>
      <c r="E56" s="58">
        <v>100000</v>
      </c>
      <c r="F56" s="58">
        <v>0</v>
      </c>
      <c r="H56" s="206"/>
    </row>
    <row r="57" spans="1:8" ht="15">
      <c r="A57" s="43" t="s">
        <v>48</v>
      </c>
      <c r="B57" s="42"/>
      <c r="C57" s="41">
        <f t="shared" si="0"/>
        <v>27936100</v>
      </c>
      <c r="D57" s="41">
        <f>D12+D44</f>
        <v>27834800</v>
      </c>
      <c r="E57" s="41">
        <f>E12+E44</f>
        <v>101300</v>
      </c>
      <c r="F57" s="41">
        <f>F12+F44</f>
        <v>0</v>
      </c>
      <c r="H57" s="206">
        <v>24246.07</v>
      </c>
    </row>
    <row r="58" spans="1:8" ht="15">
      <c r="A58" s="46">
        <v>40000000</v>
      </c>
      <c r="B58" s="45" t="s">
        <v>204</v>
      </c>
      <c r="C58" s="41">
        <f t="shared" si="0"/>
        <v>17785100</v>
      </c>
      <c r="D58" s="44">
        <f>D59</f>
        <v>17785100</v>
      </c>
      <c r="E58" s="44">
        <f>E59</f>
        <v>0</v>
      </c>
      <c r="F58" s="44">
        <f>F59</f>
        <v>0</v>
      </c>
      <c r="H58" s="206"/>
    </row>
    <row r="59" spans="1:8">
      <c r="A59" s="46">
        <v>41000000</v>
      </c>
      <c r="B59" s="45" t="s">
        <v>49</v>
      </c>
      <c r="C59" s="41">
        <f t="shared" si="0"/>
        <v>17785100</v>
      </c>
      <c r="D59" s="44">
        <f>D62+D64+D60</f>
        <v>17785100</v>
      </c>
      <c r="E59" s="44">
        <f>E62+E64</f>
        <v>0</v>
      </c>
      <c r="F59" s="44">
        <f>F62+F64</f>
        <v>0</v>
      </c>
      <c r="G59" s="44"/>
    </row>
    <row r="60" spans="1:8" ht="25.5">
      <c r="A60" s="46">
        <v>41020000</v>
      </c>
      <c r="B60" s="45" t="s">
        <v>325</v>
      </c>
      <c r="C60" s="202">
        <f t="shared" si="0"/>
        <v>1849200</v>
      </c>
      <c r="D60" s="203">
        <f>D61</f>
        <v>1849200</v>
      </c>
      <c r="E60" s="203">
        <v>0</v>
      </c>
      <c r="F60" s="203">
        <v>0</v>
      </c>
      <c r="G60" s="201"/>
    </row>
    <row r="61" spans="1:8">
      <c r="A61" s="2">
        <v>41020100</v>
      </c>
      <c r="B61" s="3" t="s">
        <v>326</v>
      </c>
      <c r="C61" s="204">
        <f t="shared" si="0"/>
        <v>1849200</v>
      </c>
      <c r="D61" s="205">
        <v>1849200</v>
      </c>
      <c r="E61" s="205">
        <v>0</v>
      </c>
      <c r="F61" s="205">
        <v>0</v>
      </c>
      <c r="G61" s="201"/>
    </row>
    <row r="62" spans="1:8" ht="25.5">
      <c r="A62" s="46">
        <v>41030000</v>
      </c>
      <c r="B62" s="45" t="s">
        <v>203</v>
      </c>
      <c r="C62" s="41">
        <f t="shared" si="0"/>
        <v>15791000</v>
      </c>
      <c r="D62" s="44">
        <f>D63</f>
        <v>15791000</v>
      </c>
      <c r="E62" s="44">
        <v>0</v>
      </c>
      <c r="F62" s="44">
        <v>0</v>
      </c>
    </row>
    <row r="63" spans="1:8" ht="25.5">
      <c r="A63" s="2">
        <v>41033900</v>
      </c>
      <c r="B63" s="3" t="s">
        <v>50</v>
      </c>
      <c r="C63" s="41">
        <f t="shared" si="0"/>
        <v>15791000</v>
      </c>
      <c r="D63" s="5">
        <v>15791000</v>
      </c>
      <c r="E63" s="5">
        <v>0</v>
      </c>
      <c r="F63" s="5">
        <v>0</v>
      </c>
    </row>
    <row r="64" spans="1:8" ht="25.5">
      <c r="A64" s="46">
        <v>41040000</v>
      </c>
      <c r="B64" s="45" t="s">
        <v>216</v>
      </c>
      <c r="C64" s="41">
        <f t="shared" si="0"/>
        <v>144900</v>
      </c>
      <c r="D64" s="44">
        <f>D65+D66</f>
        <v>144900</v>
      </c>
      <c r="E64" s="44">
        <v>0</v>
      </c>
      <c r="F64" s="44">
        <v>0</v>
      </c>
    </row>
    <row r="65" spans="1:6" ht="0.75" customHeight="1">
      <c r="A65" s="3">
        <v>41040200</v>
      </c>
      <c r="B65" s="3" t="s">
        <v>217</v>
      </c>
      <c r="C65" s="41">
        <f t="shared" si="0"/>
        <v>0</v>
      </c>
      <c r="D65" s="56">
        <v>0</v>
      </c>
      <c r="E65" s="56">
        <v>0</v>
      </c>
      <c r="F65" s="56">
        <v>0</v>
      </c>
    </row>
    <row r="66" spans="1:6" ht="16.5" customHeight="1">
      <c r="A66" s="2">
        <v>41040400</v>
      </c>
      <c r="B66" s="3" t="s">
        <v>244</v>
      </c>
      <c r="C66" s="41">
        <f t="shared" si="0"/>
        <v>144900</v>
      </c>
      <c r="D66" s="58">
        <v>144900</v>
      </c>
      <c r="E66" s="5">
        <v>0</v>
      </c>
      <c r="F66" s="5">
        <v>0</v>
      </c>
    </row>
    <row r="67" spans="1:6">
      <c r="A67" s="43" t="s">
        <v>51</v>
      </c>
      <c r="B67" s="42"/>
      <c r="C67" s="41">
        <f t="shared" si="0"/>
        <v>45721200</v>
      </c>
      <c r="D67" s="41">
        <f>D57+D58</f>
        <v>45619900</v>
      </c>
      <c r="E67" s="41">
        <f t="shared" ref="E67:F67" si="10">E57+E58</f>
        <v>101300</v>
      </c>
      <c r="F67" s="41">
        <f t="shared" si="10"/>
        <v>0</v>
      </c>
    </row>
    <row r="68" spans="1:6">
      <c r="B68" s="40" t="s">
        <v>83</v>
      </c>
      <c r="E68" s="40" t="s">
        <v>177</v>
      </c>
    </row>
  </sheetData>
  <mergeCells count="9">
    <mergeCell ref="D2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workbookViewId="0">
      <selection activeCell="E12" sqref="E12:F17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A1" t="s">
        <v>202</v>
      </c>
      <c r="C1" t="s">
        <v>52</v>
      </c>
      <c r="D1" t="s">
        <v>86</v>
      </c>
    </row>
    <row r="2" spans="1:6" ht="12.75" customHeight="1">
      <c r="D2" s="219" t="s">
        <v>327</v>
      </c>
      <c r="E2" s="219"/>
      <c r="F2" s="219"/>
    </row>
    <row r="3" spans="1:6">
      <c r="D3" s="219"/>
      <c r="E3" s="219"/>
      <c r="F3" s="219"/>
    </row>
    <row r="4" spans="1:6" ht="25.5" customHeight="1">
      <c r="D4" s="219"/>
      <c r="E4" s="219"/>
      <c r="F4" s="219"/>
    </row>
    <row r="6" spans="1:6">
      <c r="A6" s="220" t="s">
        <v>328</v>
      </c>
      <c r="B6" s="221"/>
      <c r="C6" s="221"/>
      <c r="D6" s="221"/>
      <c r="E6" s="221"/>
      <c r="F6" s="221"/>
    </row>
    <row r="7" spans="1:6">
      <c r="F7" s="1" t="s">
        <v>1</v>
      </c>
    </row>
    <row r="8" spans="1:6" ht="12.75" customHeight="1">
      <c r="A8" s="224"/>
      <c r="B8" s="224" t="s">
        <v>85</v>
      </c>
      <c r="C8" s="229" t="s">
        <v>4</v>
      </c>
      <c r="D8" s="224" t="s">
        <v>5</v>
      </c>
      <c r="E8" s="227" t="s">
        <v>6</v>
      </c>
      <c r="F8" s="228"/>
    </row>
    <row r="9" spans="1:6" ht="12.75" customHeight="1">
      <c r="A9" s="225"/>
      <c r="B9" s="225"/>
      <c r="C9" s="230"/>
      <c r="D9" s="225"/>
      <c r="E9" s="224" t="s">
        <v>4</v>
      </c>
      <c r="F9" s="224" t="s">
        <v>7</v>
      </c>
    </row>
    <row r="10" spans="1:6">
      <c r="A10" s="226"/>
      <c r="B10" s="226"/>
      <c r="C10" s="231"/>
      <c r="D10" s="226"/>
      <c r="E10" s="226"/>
      <c r="F10" s="226"/>
    </row>
    <row r="11" spans="1:6">
      <c r="A11" s="48">
        <v>1</v>
      </c>
      <c r="B11" s="48">
        <v>2</v>
      </c>
      <c r="C11" s="49">
        <v>3</v>
      </c>
      <c r="D11" s="48">
        <v>4</v>
      </c>
      <c r="E11" s="48">
        <v>5</v>
      </c>
      <c r="F11" s="48">
        <v>6</v>
      </c>
    </row>
    <row r="12" spans="1:6">
      <c r="A12" s="46">
        <v>200000</v>
      </c>
      <c r="B12" s="45" t="s">
        <v>208</v>
      </c>
      <c r="C12" s="41">
        <f t="shared" ref="C12:C16" si="0">D12+E12</f>
        <v>0</v>
      </c>
      <c r="D12" s="44">
        <f>-1000000</f>
        <v>-1000000</v>
      </c>
      <c r="E12" s="44">
        <v>1000000</v>
      </c>
      <c r="F12" s="44">
        <v>1000000</v>
      </c>
    </row>
    <row r="13" spans="1:6" ht="25.5">
      <c r="A13" s="46">
        <v>208000</v>
      </c>
      <c r="B13" s="45" t="s">
        <v>207</v>
      </c>
      <c r="C13" s="41">
        <f t="shared" si="0"/>
        <v>0</v>
      </c>
      <c r="D13" s="44">
        <f t="shared" ref="D13:D17" si="1">-1000000</f>
        <v>-1000000</v>
      </c>
      <c r="E13" s="44">
        <v>1000000</v>
      </c>
      <c r="F13" s="44">
        <v>1000000</v>
      </c>
    </row>
    <row r="14" spans="1:6" ht="38.25">
      <c r="A14" s="2">
        <v>208400</v>
      </c>
      <c r="B14" s="3" t="s">
        <v>84</v>
      </c>
      <c r="C14" s="4">
        <f t="shared" si="0"/>
        <v>0</v>
      </c>
      <c r="D14" s="44">
        <f t="shared" si="1"/>
        <v>-1000000</v>
      </c>
      <c r="E14" s="44">
        <v>1000000</v>
      </c>
      <c r="F14" s="44">
        <v>1000000</v>
      </c>
    </row>
    <row r="15" spans="1:6">
      <c r="A15" s="46">
        <v>600000</v>
      </c>
      <c r="B15" s="45" t="s">
        <v>206</v>
      </c>
      <c r="C15" s="41">
        <f t="shared" si="0"/>
        <v>0</v>
      </c>
      <c r="D15" s="44">
        <f t="shared" si="1"/>
        <v>-1000000</v>
      </c>
      <c r="E15" s="44">
        <v>1000000</v>
      </c>
      <c r="F15" s="44">
        <v>1000000</v>
      </c>
    </row>
    <row r="16" spans="1:6">
      <c r="A16" s="46">
        <v>602000</v>
      </c>
      <c r="B16" s="45" t="s">
        <v>205</v>
      </c>
      <c r="C16" s="41">
        <f t="shared" si="0"/>
        <v>0</v>
      </c>
      <c r="D16" s="44">
        <f t="shared" si="1"/>
        <v>-1000000</v>
      </c>
      <c r="E16" s="44">
        <v>1000000</v>
      </c>
      <c r="F16" s="44">
        <v>1000000</v>
      </c>
    </row>
    <row r="17" spans="1:6" ht="38.25">
      <c r="A17" s="2">
        <v>602400</v>
      </c>
      <c r="B17" s="3" t="s">
        <v>84</v>
      </c>
      <c r="C17" s="4">
        <f t="shared" ref="C17" si="2">D17+E17</f>
        <v>0</v>
      </c>
      <c r="D17" s="44">
        <f t="shared" si="1"/>
        <v>-1000000</v>
      </c>
      <c r="E17" s="44">
        <v>1000000</v>
      </c>
      <c r="F17" s="44">
        <v>1000000</v>
      </c>
    </row>
    <row r="20" spans="1:6">
      <c r="B20" s="40" t="s">
        <v>83</v>
      </c>
      <c r="E20" s="40" t="s">
        <v>177</v>
      </c>
    </row>
  </sheetData>
  <mergeCells count="9">
    <mergeCell ref="D2:F4"/>
    <mergeCell ref="A6:F6"/>
    <mergeCell ref="B8:B10"/>
    <mergeCell ref="A8:A10"/>
    <mergeCell ref="F9:F10"/>
    <mergeCell ref="E9:E10"/>
    <mergeCell ref="E8:F8"/>
    <mergeCell ref="D8:D10"/>
    <mergeCell ref="C8:C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opLeftCell="A25" zoomScale="80" zoomScaleNormal="80" workbookViewId="0">
      <selection activeCell="A27" sqref="A27:D27"/>
    </sheetView>
  </sheetViews>
  <sheetFormatPr defaultRowHeight="12.75"/>
  <cols>
    <col min="1" max="1" width="12" customWidth="1"/>
    <col min="2" max="2" width="10.140625" customWidth="1"/>
    <col min="3" max="3" width="10.7109375" customWidth="1"/>
    <col min="4" max="4" width="40.7109375" customWidth="1"/>
    <col min="5" max="5" width="14.140625" customWidth="1"/>
    <col min="6" max="6" width="13.140625" customWidth="1"/>
    <col min="7" max="7" width="13" customWidth="1"/>
    <col min="8" max="8" width="12.5703125" customWidth="1"/>
    <col min="9" max="9" width="11.5703125" customWidth="1"/>
    <col min="10" max="10" width="12.42578125" customWidth="1"/>
    <col min="11" max="11" width="11.5703125" customWidth="1"/>
    <col min="12" max="12" width="10.28515625" customWidth="1"/>
    <col min="13" max="13" width="8.85546875" customWidth="1"/>
    <col min="14" max="15" width="11.5703125" customWidth="1"/>
    <col min="16" max="16" width="13.42578125" customWidth="1"/>
  </cols>
  <sheetData>
    <row r="1" spans="1:16">
      <c r="A1" t="s">
        <v>202</v>
      </c>
      <c r="M1" t="s">
        <v>201</v>
      </c>
    </row>
    <row r="2" spans="1:16" ht="6.75" customHeight="1">
      <c r="L2" s="219" t="s">
        <v>327</v>
      </c>
      <c r="M2" s="219"/>
      <c r="N2" s="219"/>
      <c r="O2" s="219"/>
      <c r="P2" s="219"/>
    </row>
    <row r="3" spans="1:16">
      <c r="L3" s="219"/>
      <c r="M3" s="219"/>
      <c r="N3" s="219"/>
      <c r="O3" s="219"/>
      <c r="P3" s="219"/>
    </row>
    <row r="4" spans="1:16" ht="28.5" customHeight="1">
      <c r="L4" s="219"/>
      <c r="M4" s="219"/>
      <c r="N4" s="219"/>
      <c r="O4" s="219"/>
      <c r="P4" s="219"/>
    </row>
    <row r="5" spans="1:16">
      <c r="A5" s="220" t="s">
        <v>82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</row>
    <row r="6" spans="1:16">
      <c r="A6" s="220" t="s">
        <v>329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</row>
    <row r="7" spans="1:16">
      <c r="P7" s="1" t="s">
        <v>1</v>
      </c>
    </row>
    <row r="8" spans="1:16">
      <c r="J8" s="47"/>
    </row>
    <row r="9" spans="1:16" ht="15" customHeight="1">
      <c r="A9" s="232" t="s">
        <v>233</v>
      </c>
      <c r="B9" s="232" t="s">
        <v>234</v>
      </c>
      <c r="C9" s="232" t="s">
        <v>235</v>
      </c>
      <c r="D9" s="232" t="s">
        <v>236</v>
      </c>
      <c r="E9" s="233" t="s">
        <v>5</v>
      </c>
      <c r="F9" s="233"/>
      <c r="G9" s="233"/>
      <c r="H9" s="233"/>
      <c r="I9" s="233"/>
      <c r="J9" s="233" t="s">
        <v>6</v>
      </c>
      <c r="K9" s="233"/>
      <c r="L9" s="233"/>
      <c r="M9" s="233"/>
      <c r="N9" s="233"/>
      <c r="O9" s="233"/>
      <c r="P9" s="234" t="s">
        <v>81</v>
      </c>
    </row>
    <row r="10" spans="1:16" ht="15">
      <c r="A10" s="232"/>
      <c r="B10" s="232"/>
      <c r="C10" s="232"/>
      <c r="D10" s="232"/>
      <c r="E10" s="234" t="s">
        <v>237</v>
      </c>
      <c r="F10" s="233" t="s">
        <v>80</v>
      </c>
      <c r="G10" s="233" t="s">
        <v>78</v>
      </c>
      <c r="H10" s="233"/>
      <c r="I10" s="233" t="s">
        <v>79</v>
      </c>
      <c r="J10" s="234" t="s">
        <v>237</v>
      </c>
      <c r="K10" s="233" t="s">
        <v>238</v>
      </c>
      <c r="L10" s="233" t="s">
        <v>80</v>
      </c>
      <c r="M10" s="233" t="s">
        <v>78</v>
      </c>
      <c r="N10" s="233"/>
      <c r="O10" s="233" t="s">
        <v>79</v>
      </c>
      <c r="P10" s="233"/>
    </row>
    <row r="11" spans="1:16" ht="12.75" customHeight="1">
      <c r="A11" s="232"/>
      <c r="B11" s="232"/>
      <c r="C11" s="232"/>
      <c r="D11" s="232"/>
      <c r="E11" s="233"/>
      <c r="F11" s="233"/>
      <c r="G11" s="233" t="s">
        <v>77</v>
      </c>
      <c r="H11" s="233" t="s">
        <v>76</v>
      </c>
      <c r="I11" s="233"/>
      <c r="J11" s="233"/>
      <c r="K11" s="233"/>
      <c r="L11" s="233"/>
      <c r="M11" s="233" t="s">
        <v>77</v>
      </c>
      <c r="N11" s="233" t="s">
        <v>76</v>
      </c>
      <c r="O11" s="233"/>
      <c r="P11" s="233"/>
    </row>
    <row r="12" spans="1:16" ht="65.25" customHeight="1">
      <c r="A12" s="232"/>
      <c r="B12" s="232"/>
      <c r="C12" s="232"/>
      <c r="D12" s="232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</row>
    <row r="13" spans="1:16" ht="15">
      <c r="A13" s="98">
        <v>1</v>
      </c>
      <c r="B13" s="98">
        <v>2</v>
      </c>
      <c r="C13" s="98">
        <v>3</v>
      </c>
      <c r="D13" s="98">
        <v>4</v>
      </c>
      <c r="E13" s="99">
        <v>5</v>
      </c>
      <c r="F13" s="98">
        <v>6</v>
      </c>
      <c r="G13" s="98">
        <v>7</v>
      </c>
      <c r="H13" s="98">
        <v>8</v>
      </c>
      <c r="I13" s="98">
        <v>9</v>
      </c>
      <c r="J13" s="99">
        <v>10</v>
      </c>
      <c r="K13" s="98">
        <v>11</v>
      </c>
      <c r="L13" s="98">
        <v>12</v>
      </c>
      <c r="M13" s="98">
        <v>13</v>
      </c>
      <c r="N13" s="98">
        <v>14</v>
      </c>
      <c r="O13" s="98">
        <v>15</v>
      </c>
      <c r="P13" s="99">
        <v>16</v>
      </c>
    </row>
    <row r="14" spans="1:16" ht="30">
      <c r="A14" s="100" t="s">
        <v>164</v>
      </c>
      <c r="B14" s="101"/>
      <c r="C14" s="102"/>
      <c r="D14" s="103" t="s">
        <v>75</v>
      </c>
      <c r="E14" s="104">
        <f>E15</f>
        <v>44619900</v>
      </c>
      <c r="F14" s="105">
        <f>F15</f>
        <v>44619900</v>
      </c>
      <c r="G14" s="105">
        <f>G15</f>
        <v>36232860</v>
      </c>
      <c r="H14" s="105">
        <f>H15</f>
        <v>2400000</v>
      </c>
      <c r="I14" s="105">
        <v>0</v>
      </c>
      <c r="J14" s="104">
        <f>J15</f>
        <v>1101300</v>
      </c>
      <c r="K14" s="105">
        <f>K15</f>
        <v>1000000</v>
      </c>
      <c r="L14" s="105">
        <f>L15</f>
        <v>101300</v>
      </c>
      <c r="M14" s="105">
        <v>0</v>
      </c>
      <c r="N14" s="105">
        <v>0</v>
      </c>
      <c r="O14" s="105">
        <f>O15</f>
        <v>1000000</v>
      </c>
      <c r="P14" s="104">
        <f>J14+E14</f>
        <v>45721200</v>
      </c>
    </row>
    <row r="15" spans="1:16" ht="30">
      <c r="A15" s="100" t="s">
        <v>165</v>
      </c>
      <c r="B15" s="101"/>
      <c r="C15" s="102"/>
      <c r="D15" s="103" t="s">
        <v>75</v>
      </c>
      <c r="E15" s="104">
        <f>E36</f>
        <v>44619900</v>
      </c>
      <c r="F15" s="105">
        <f>F36</f>
        <v>44619900</v>
      </c>
      <c r="G15" s="105">
        <f>G36</f>
        <v>36232860</v>
      </c>
      <c r="H15" s="105">
        <f>H36</f>
        <v>2400000</v>
      </c>
      <c r="I15" s="105">
        <v>0</v>
      </c>
      <c r="J15" s="104">
        <f>J36</f>
        <v>1101300</v>
      </c>
      <c r="K15" s="105">
        <f>K36</f>
        <v>1000000</v>
      </c>
      <c r="L15" s="105">
        <f>L36</f>
        <v>101300</v>
      </c>
      <c r="M15" s="105">
        <v>0</v>
      </c>
      <c r="N15" s="105">
        <v>0</v>
      </c>
      <c r="O15" s="105">
        <f>O36</f>
        <v>1000000</v>
      </c>
      <c r="P15" s="104">
        <f>J15+E15</f>
        <v>45721200</v>
      </c>
    </row>
    <row r="16" spans="1:16" ht="75">
      <c r="A16" s="106" t="s">
        <v>167</v>
      </c>
      <c r="B16" s="106" t="s">
        <v>172</v>
      </c>
      <c r="C16" s="107" t="s">
        <v>74</v>
      </c>
      <c r="D16" s="108" t="s">
        <v>73</v>
      </c>
      <c r="E16" s="109">
        <f>F16</f>
        <v>6536878</v>
      </c>
      <c r="F16" s="110">
        <v>6536878</v>
      </c>
      <c r="G16" s="110">
        <f>4952520+1102750</f>
        <v>6055270</v>
      </c>
      <c r="H16" s="110">
        <f>27125+105000</f>
        <v>132125</v>
      </c>
      <c r="I16" s="110">
        <v>0</v>
      </c>
      <c r="J16" s="109">
        <f>K16+L16</f>
        <v>70000</v>
      </c>
      <c r="K16" s="110">
        <v>70000</v>
      </c>
      <c r="L16" s="110">
        <v>0</v>
      </c>
      <c r="M16" s="110">
        <v>0</v>
      </c>
      <c r="N16" s="110">
        <v>0</v>
      </c>
      <c r="O16" s="110">
        <v>70000</v>
      </c>
      <c r="P16" s="109">
        <f>J16+E16</f>
        <v>6606878</v>
      </c>
    </row>
    <row r="17" spans="1:16" ht="60">
      <c r="A17" s="106" t="s">
        <v>323</v>
      </c>
      <c r="B17" s="106" t="s">
        <v>324</v>
      </c>
      <c r="C17" s="217" t="s">
        <v>74</v>
      </c>
      <c r="D17" s="218" t="s">
        <v>334</v>
      </c>
      <c r="E17" s="109">
        <f>F17</f>
        <v>633860</v>
      </c>
      <c r="F17" s="110">
        <v>633860</v>
      </c>
      <c r="G17" s="110">
        <f>503160+110700</f>
        <v>613860</v>
      </c>
      <c r="H17" s="110">
        <v>0</v>
      </c>
      <c r="I17" s="110">
        <v>0</v>
      </c>
      <c r="J17" s="109">
        <f>K17+L17</f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09">
        <f>J17+E17</f>
        <v>633860</v>
      </c>
    </row>
    <row r="18" spans="1:16" ht="15">
      <c r="A18" s="106" t="s">
        <v>197</v>
      </c>
      <c r="B18" s="106" t="s">
        <v>176</v>
      </c>
      <c r="C18" s="107" t="s">
        <v>72</v>
      </c>
      <c r="D18" s="108" t="s">
        <v>196</v>
      </c>
      <c r="E18" s="109">
        <f t="shared" ref="E18:E35" si="0">F18</f>
        <v>5446980</v>
      </c>
      <c r="F18" s="110">
        <v>5446980</v>
      </c>
      <c r="G18" s="110">
        <f>3422000+855500</f>
        <v>4277500</v>
      </c>
      <c r="H18" s="110">
        <f>167500+142380</f>
        <v>309880</v>
      </c>
      <c r="I18" s="110">
        <v>0</v>
      </c>
      <c r="J18" s="109">
        <f t="shared" ref="J18:J35" si="1">K18+L18</f>
        <v>100000</v>
      </c>
      <c r="K18" s="110">
        <v>0</v>
      </c>
      <c r="L18" s="110">
        <v>100000</v>
      </c>
      <c r="M18" s="110">
        <v>0</v>
      </c>
      <c r="N18" s="110">
        <v>0</v>
      </c>
      <c r="O18" s="110">
        <v>0</v>
      </c>
      <c r="P18" s="109">
        <f t="shared" ref="P18:P35" si="2">J18+E18</f>
        <v>5546980</v>
      </c>
    </row>
    <row r="19" spans="1:16" ht="90">
      <c r="A19" s="106" t="s">
        <v>195</v>
      </c>
      <c r="B19" s="106" t="s">
        <v>70</v>
      </c>
      <c r="C19" s="107" t="s">
        <v>71</v>
      </c>
      <c r="D19" s="108" t="s">
        <v>200</v>
      </c>
      <c r="E19" s="109">
        <f t="shared" si="0"/>
        <v>23814570</v>
      </c>
      <c r="F19" s="110">
        <v>23814570</v>
      </c>
      <c r="G19" s="110">
        <f>(12943440+2847560)+(4835250+1087950)-600000</f>
        <v>21114200</v>
      </c>
      <c r="H19" s="110">
        <f>289750+1152620</f>
        <v>1442370</v>
      </c>
      <c r="I19" s="110">
        <v>0</v>
      </c>
      <c r="J19" s="109">
        <f t="shared" si="1"/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09">
        <f t="shared" si="2"/>
        <v>23814570</v>
      </c>
    </row>
    <row r="20" spans="1:16" ht="23.25" customHeight="1">
      <c r="A20" s="106" t="s">
        <v>218</v>
      </c>
      <c r="B20" s="106" t="s">
        <v>219</v>
      </c>
      <c r="C20" s="107" t="s">
        <v>220</v>
      </c>
      <c r="D20" s="108" t="s">
        <v>221</v>
      </c>
      <c r="E20" s="109">
        <f t="shared" si="0"/>
        <v>3620</v>
      </c>
      <c r="F20" s="110">
        <v>3620</v>
      </c>
      <c r="G20" s="110">
        <v>0</v>
      </c>
      <c r="H20" s="110">
        <v>0</v>
      </c>
      <c r="I20" s="110">
        <v>0</v>
      </c>
      <c r="J20" s="109">
        <f t="shared" si="1"/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09">
        <f t="shared" si="2"/>
        <v>3620</v>
      </c>
    </row>
    <row r="21" spans="1:16" ht="60">
      <c r="A21" s="106" t="s">
        <v>166</v>
      </c>
      <c r="B21" s="106" t="s">
        <v>126</v>
      </c>
      <c r="C21" s="107" t="s">
        <v>70</v>
      </c>
      <c r="D21" s="108" t="s">
        <v>69</v>
      </c>
      <c r="E21" s="109">
        <f t="shared" si="0"/>
        <v>2709975</v>
      </c>
      <c r="F21" s="110">
        <v>2709975</v>
      </c>
      <c r="G21" s="110">
        <f>2179600+486000</f>
        <v>2665600</v>
      </c>
      <c r="H21" s="110">
        <v>9375</v>
      </c>
      <c r="I21" s="110">
        <v>0</v>
      </c>
      <c r="J21" s="109">
        <f t="shared" si="1"/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09">
        <f t="shared" si="2"/>
        <v>2709975</v>
      </c>
    </row>
    <row r="22" spans="1:16" ht="89.25" customHeight="1">
      <c r="A22" s="106" t="s">
        <v>168</v>
      </c>
      <c r="B22" s="106" t="s">
        <v>194</v>
      </c>
      <c r="C22" s="107" t="s">
        <v>68</v>
      </c>
      <c r="D22" s="108" t="s">
        <v>67</v>
      </c>
      <c r="E22" s="109">
        <f t="shared" si="0"/>
        <v>210000</v>
      </c>
      <c r="F22" s="110">
        <v>210000</v>
      </c>
      <c r="G22" s="110">
        <v>0</v>
      </c>
      <c r="H22" s="110">
        <v>0</v>
      </c>
      <c r="I22" s="110">
        <v>0</v>
      </c>
      <c r="J22" s="109">
        <f t="shared" si="1"/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09">
        <f t="shared" si="2"/>
        <v>210000</v>
      </c>
    </row>
    <row r="23" spans="1:16" ht="30">
      <c r="A23" s="106" t="s">
        <v>199</v>
      </c>
      <c r="B23" s="106" t="s">
        <v>198</v>
      </c>
      <c r="C23" s="107" t="s">
        <v>66</v>
      </c>
      <c r="D23" s="108" t="s">
        <v>65</v>
      </c>
      <c r="E23" s="109">
        <f t="shared" si="0"/>
        <v>94550</v>
      </c>
      <c r="F23" s="110">
        <v>94550</v>
      </c>
      <c r="G23" s="110">
        <f>77500+17050</f>
        <v>94550</v>
      </c>
      <c r="H23" s="110">
        <v>0</v>
      </c>
      <c r="I23" s="110">
        <v>0</v>
      </c>
      <c r="J23" s="109">
        <f t="shared" si="1"/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09">
        <f t="shared" si="2"/>
        <v>94550</v>
      </c>
    </row>
    <row r="24" spans="1:16" ht="30">
      <c r="A24" s="106" t="s">
        <v>211</v>
      </c>
      <c r="B24" s="106" t="s">
        <v>210</v>
      </c>
      <c r="C24" s="107" t="s">
        <v>64</v>
      </c>
      <c r="D24" s="108" t="s">
        <v>209</v>
      </c>
      <c r="E24" s="109">
        <f t="shared" si="0"/>
        <v>150000</v>
      </c>
      <c r="F24" s="110">
        <v>150000</v>
      </c>
      <c r="G24" s="110">
        <v>0</v>
      </c>
      <c r="H24" s="110">
        <v>0</v>
      </c>
      <c r="I24" s="110">
        <v>0</v>
      </c>
      <c r="J24" s="109">
        <f t="shared" si="1"/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09">
        <f t="shared" si="2"/>
        <v>150000</v>
      </c>
    </row>
    <row r="25" spans="1:16" ht="25.5" customHeight="1">
      <c r="A25" s="106" t="s">
        <v>193</v>
      </c>
      <c r="B25" s="106" t="s">
        <v>192</v>
      </c>
      <c r="C25" s="107" t="s">
        <v>63</v>
      </c>
      <c r="D25" s="108" t="s">
        <v>191</v>
      </c>
      <c r="E25" s="109">
        <f t="shared" si="0"/>
        <v>461780</v>
      </c>
      <c r="F25" s="110">
        <v>461780</v>
      </c>
      <c r="G25" s="110">
        <f>362980+79850</f>
        <v>442830</v>
      </c>
      <c r="H25" s="110">
        <v>950</v>
      </c>
      <c r="I25" s="110">
        <v>0</v>
      </c>
      <c r="J25" s="109">
        <f t="shared" si="1"/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09">
        <f t="shared" si="2"/>
        <v>461780</v>
      </c>
    </row>
    <row r="26" spans="1:16" ht="57" customHeight="1">
      <c r="A26" s="106" t="s">
        <v>169</v>
      </c>
      <c r="B26" s="106" t="s">
        <v>175</v>
      </c>
      <c r="C26" s="107" t="s">
        <v>62</v>
      </c>
      <c r="D26" s="108" t="s">
        <v>190</v>
      </c>
      <c r="E26" s="109">
        <f t="shared" si="0"/>
        <v>1550350</v>
      </c>
      <c r="F26" s="110">
        <v>1550350</v>
      </c>
      <c r="G26" s="110">
        <f>794300+174750</f>
        <v>969050</v>
      </c>
      <c r="H26" s="110">
        <v>130300</v>
      </c>
      <c r="I26" s="110">
        <v>0</v>
      </c>
      <c r="J26" s="109">
        <f t="shared" si="1"/>
        <v>100000</v>
      </c>
      <c r="K26" s="110">
        <v>100000</v>
      </c>
      <c r="L26" s="110">
        <v>0</v>
      </c>
      <c r="M26" s="110">
        <v>0</v>
      </c>
      <c r="N26" s="110">
        <v>0</v>
      </c>
      <c r="O26" s="110">
        <v>100000</v>
      </c>
      <c r="P26" s="109">
        <f t="shared" si="2"/>
        <v>1650350</v>
      </c>
    </row>
    <row r="27" spans="1:16" ht="57" customHeight="1">
      <c r="A27" s="106" t="s">
        <v>335</v>
      </c>
      <c r="B27" s="106">
        <v>5062</v>
      </c>
      <c r="C27" s="107" t="s">
        <v>123</v>
      </c>
      <c r="D27" s="108" t="s">
        <v>337</v>
      </c>
      <c r="E27" s="109">
        <f t="shared" si="0"/>
        <v>40000</v>
      </c>
      <c r="F27" s="110">
        <v>40000</v>
      </c>
      <c r="G27" s="110">
        <v>0</v>
      </c>
      <c r="H27" s="110">
        <v>0</v>
      </c>
      <c r="I27" s="110">
        <v>0</v>
      </c>
      <c r="J27" s="109">
        <f t="shared" si="1"/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09">
        <f t="shared" si="2"/>
        <v>40000</v>
      </c>
    </row>
    <row r="28" spans="1:16" ht="57" customHeight="1">
      <c r="A28" s="106" t="s">
        <v>336</v>
      </c>
      <c r="B28" s="106">
        <v>6020</v>
      </c>
      <c r="C28" s="211" t="s">
        <v>60</v>
      </c>
      <c r="D28" s="108" t="s">
        <v>338</v>
      </c>
      <c r="E28" s="109">
        <f t="shared" si="0"/>
        <v>1000000</v>
      </c>
      <c r="F28" s="110">
        <v>1000000</v>
      </c>
      <c r="G28" s="110">
        <v>0</v>
      </c>
      <c r="H28" s="110">
        <v>0</v>
      </c>
      <c r="I28" s="110">
        <v>0</v>
      </c>
      <c r="J28" s="109">
        <f t="shared" si="1"/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09">
        <f t="shared" si="2"/>
        <v>1000000</v>
      </c>
    </row>
    <row r="29" spans="1:16" ht="30">
      <c r="A29" s="106" t="s">
        <v>171</v>
      </c>
      <c r="B29" s="106" t="s">
        <v>170</v>
      </c>
      <c r="C29" s="107" t="s">
        <v>60</v>
      </c>
      <c r="D29" s="108" t="s">
        <v>189</v>
      </c>
      <c r="E29" s="109">
        <f t="shared" si="0"/>
        <v>645000</v>
      </c>
      <c r="F29" s="110">
        <v>645000</v>
      </c>
      <c r="G29" s="110">
        <v>0</v>
      </c>
      <c r="H29" s="110">
        <v>375000</v>
      </c>
      <c r="I29" s="110">
        <v>0</v>
      </c>
      <c r="J29" s="109">
        <f t="shared" si="1"/>
        <v>830000</v>
      </c>
      <c r="K29" s="110">
        <v>830000</v>
      </c>
      <c r="L29" s="110">
        <v>0</v>
      </c>
      <c r="M29" s="110">
        <v>0</v>
      </c>
      <c r="N29" s="110">
        <v>0</v>
      </c>
      <c r="O29" s="110">
        <v>830000</v>
      </c>
      <c r="P29" s="109">
        <f t="shared" si="2"/>
        <v>1475000</v>
      </c>
    </row>
    <row r="30" spans="1:16" ht="15">
      <c r="A30" s="106" t="s">
        <v>188</v>
      </c>
      <c r="B30" s="106" t="s">
        <v>187</v>
      </c>
      <c r="C30" s="107" t="s">
        <v>57</v>
      </c>
      <c r="D30" s="108" t="s">
        <v>186</v>
      </c>
      <c r="E30" s="109">
        <f t="shared" si="0"/>
        <v>10000</v>
      </c>
      <c r="F30" s="110">
        <v>10000</v>
      </c>
      <c r="G30" s="110">
        <v>0</v>
      </c>
      <c r="H30" s="110">
        <v>0</v>
      </c>
      <c r="I30" s="110">
        <v>0</v>
      </c>
      <c r="J30" s="109">
        <f t="shared" si="1"/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09">
        <f t="shared" si="2"/>
        <v>10000</v>
      </c>
    </row>
    <row r="31" spans="1:16" ht="45">
      <c r="A31" s="106" t="s">
        <v>231</v>
      </c>
      <c r="B31" s="106" t="s">
        <v>232</v>
      </c>
      <c r="C31" s="107" t="s">
        <v>58</v>
      </c>
      <c r="D31" s="108" t="s">
        <v>239</v>
      </c>
      <c r="E31" s="109">
        <f t="shared" si="0"/>
        <v>550000</v>
      </c>
      <c r="F31" s="110">
        <v>550000</v>
      </c>
      <c r="G31" s="110">
        <v>0</v>
      </c>
      <c r="H31" s="110">
        <v>0</v>
      </c>
      <c r="I31" s="110">
        <v>0</v>
      </c>
      <c r="J31" s="109">
        <f t="shared" si="1"/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09">
        <f t="shared" si="2"/>
        <v>550000</v>
      </c>
    </row>
    <row r="32" spans="1:16" ht="30">
      <c r="A32" s="106" t="s">
        <v>185</v>
      </c>
      <c r="B32" s="106" t="s">
        <v>184</v>
      </c>
      <c r="C32" s="107" t="s">
        <v>59</v>
      </c>
      <c r="D32" s="108" t="s">
        <v>183</v>
      </c>
      <c r="E32" s="109">
        <f t="shared" si="0"/>
        <v>3000</v>
      </c>
      <c r="F32" s="110">
        <v>3000</v>
      </c>
      <c r="G32" s="110">
        <v>0</v>
      </c>
      <c r="H32" s="110">
        <v>0</v>
      </c>
      <c r="I32" s="110">
        <v>0</v>
      </c>
      <c r="J32" s="109">
        <f t="shared" si="1"/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09">
        <f t="shared" si="2"/>
        <v>3000</v>
      </c>
    </row>
    <row r="33" spans="1:16" ht="45">
      <c r="A33" s="107" t="s">
        <v>339</v>
      </c>
      <c r="B33" s="107" t="s">
        <v>340</v>
      </c>
      <c r="C33" s="107" t="s">
        <v>341</v>
      </c>
      <c r="D33" s="108" t="s">
        <v>342</v>
      </c>
      <c r="E33" s="109">
        <f t="shared" si="0"/>
        <v>81187</v>
      </c>
      <c r="F33" s="110">
        <v>81187</v>
      </c>
      <c r="G33" s="110">
        <v>0</v>
      </c>
      <c r="H33" s="110">
        <v>0</v>
      </c>
      <c r="I33" s="110">
        <v>0</v>
      </c>
      <c r="J33" s="109">
        <f t="shared" si="1"/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09">
        <f t="shared" si="2"/>
        <v>81187</v>
      </c>
    </row>
    <row r="34" spans="1:16" ht="30">
      <c r="A34" s="106" t="s">
        <v>182</v>
      </c>
      <c r="B34" s="106" t="s">
        <v>181</v>
      </c>
      <c r="C34" s="107" t="s">
        <v>180</v>
      </c>
      <c r="D34" s="108" t="s">
        <v>179</v>
      </c>
      <c r="E34" s="109">
        <f t="shared" si="0"/>
        <v>0</v>
      </c>
      <c r="F34" s="110">
        <v>0</v>
      </c>
      <c r="G34" s="110">
        <v>0</v>
      </c>
      <c r="H34" s="110">
        <v>0</v>
      </c>
      <c r="I34" s="110">
        <v>0</v>
      </c>
      <c r="J34" s="109">
        <f t="shared" si="1"/>
        <v>1300</v>
      </c>
      <c r="K34" s="110">
        <v>0</v>
      </c>
      <c r="L34" s="110">
        <v>1300</v>
      </c>
      <c r="M34" s="110">
        <v>0</v>
      </c>
      <c r="N34" s="110">
        <v>0</v>
      </c>
      <c r="O34" s="110">
        <v>0</v>
      </c>
      <c r="P34" s="109">
        <f t="shared" si="2"/>
        <v>1300</v>
      </c>
    </row>
    <row r="35" spans="1:16" ht="24.75" customHeight="1">
      <c r="A35" s="106" t="s">
        <v>174</v>
      </c>
      <c r="B35" s="106" t="s">
        <v>173</v>
      </c>
      <c r="C35" s="107" t="s">
        <v>55</v>
      </c>
      <c r="D35" s="108" t="s">
        <v>178</v>
      </c>
      <c r="E35" s="109">
        <f t="shared" si="0"/>
        <v>678150</v>
      </c>
      <c r="F35" s="110">
        <v>678150</v>
      </c>
      <c r="G35" s="110">
        <v>0</v>
      </c>
      <c r="H35" s="110">
        <v>0</v>
      </c>
      <c r="I35" s="110">
        <v>0</v>
      </c>
      <c r="J35" s="109">
        <f t="shared" si="1"/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09">
        <f t="shared" si="2"/>
        <v>678150</v>
      </c>
    </row>
    <row r="36" spans="1:16" ht="15">
      <c r="A36" s="111" t="s">
        <v>240</v>
      </c>
      <c r="B36" s="112" t="s">
        <v>240</v>
      </c>
      <c r="C36" s="113" t="s">
        <v>240</v>
      </c>
      <c r="D36" s="114" t="s">
        <v>241</v>
      </c>
      <c r="E36" s="104">
        <f>F36</f>
        <v>44619900</v>
      </c>
      <c r="F36" s="104">
        <f>SUM(F16:F35)</f>
        <v>44619900</v>
      </c>
      <c r="G36" s="104">
        <f>SUM(G16:G35)</f>
        <v>36232860</v>
      </c>
      <c r="H36" s="104">
        <f>SUM(H16:H35)</f>
        <v>2400000</v>
      </c>
      <c r="I36" s="104">
        <v>0</v>
      </c>
      <c r="J36" s="104">
        <f>K36+L36</f>
        <v>1101300</v>
      </c>
      <c r="K36" s="104">
        <f>SUM(K16:K35)</f>
        <v>1000000</v>
      </c>
      <c r="L36" s="104">
        <f>SUM(L16:L35)</f>
        <v>101300</v>
      </c>
      <c r="M36" s="104">
        <f>SUM(M16:M35)</f>
        <v>0</v>
      </c>
      <c r="N36" s="104">
        <f>SUM(N16:N35)</f>
        <v>0</v>
      </c>
      <c r="O36" s="104">
        <f>SUM(O16:O35)</f>
        <v>1000000</v>
      </c>
      <c r="P36" s="104">
        <f>J36+E36</f>
        <v>45721200</v>
      </c>
    </row>
    <row r="38" spans="1:16">
      <c r="P38" s="212"/>
    </row>
    <row r="39" spans="1:16" ht="15">
      <c r="D39" s="116" t="s">
        <v>83</v>
      </c>
      <c r="E39" s="115"/>
      <c r="F39" s="115"/>
      <c r="G39" s="115"/>
      <c r="H39" s="115"/>
      <c r="I39" s="115"/>
      <c r="J39" s="115"/>
      <c r="K39" s="116" t="s">
        <v>177</v>
      </c>
      <c r="L39" s="115"/>
    </row>
  </sheetData>
  <mergeCells count="23">
    <mergeCell ref="L2:P4"/>
    <mergeCell ref="A5:P5"/>
    <mergeCell ref="A6:P6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scale="73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3"/>
    <pageSetUpPr fitToPage="1"/>
  </sheetPr>
  <dimension ref="A1:AC32"/>
  <sheetViews>
    <sheetView showGridLines="0" showZeros="0" view="pageBreakPreview" topLeftCell="D1" zoomScale="50" zoomScaleNormal="100" zoomScaleSheetLayoutView="50" workbookViewId="0">
      <selection activeCell="J18" sqref="J18:L18"/>
    </sheetView>
  </sheetViews>
  <sheetFormatPr defaultColWidth="7.85546875" defaultRowHeight="12.75"/>
  <cols>
    <col min="1" max="1" width="0.28515625" style="59" hidden="1" customWidth="1"/>
    <col min="2" max="2" width="3.7109375" style="59" hidden="1" customWidth="1"/>
    <col min="3" max="3" width="1" style="59" hidden="1" customWidth="1"/>
    <col min="4" max="4" width="17.5703125" style="59" customWidth="1"/>
    <col min="5" max="5" width="39.7109375" style="59" customWidth="1"/>
    <col min="6" max="6" width="15.42578125" style="59" customWidth="1"/>
    <col min="7" max="7" width="16.28515625" style="7" customWidth="1"/>
    <col min="8" max="8" width="17.28515625" style="59" customWidth="1"/>
    <col min="9" max="13" width="17.5703125" style="59" customWidth="1"/>
    <col min="14" max="14" width="16.140625" style="59" customWidth="1"/>
    <col min="15" max="15" width="21.5703125" style="59" customWidth="1"/>
    <col min="16" max="16" width="1.28515625" style="59" customWidth="1"/>
    <col min="17" max="18" width="16" style="59" hidden="1" customWidth="1"/>
    <col min="19" max="19" width="16.7109375" style="59" hidden="1" customWidth="1"/>
    <col min="20" max="20" width="16.140625" style="59" hidden="1" customWidth="1"/>
    <col min="21" max="21" width="2.140625" style="59" customWidth="1"/>
    <col min="22" max="22" width="16.42578125" style="59" customWidth="1"/>
    <col min="23" max="23" width="16.5703125" style="59" customWidth="1"/>
    <col min="24" max="24" width="18.5703125" style="59" customWidth="1"/>
    <col min="25" max="25" width="16.5703125" style="59" customWidth="1"/>
    <col min="26" max="26" width="22.42578125" style="59" customWidth="1"/>
    <col min="27" max="27" width="32" style="59" customWidth="1"/>
    <col min="28" max="28" width="14.7109375" style="59" customWidth="1"/>
    <col min="29" max="29" width="17.28515625" style="59" customWidth="1"/>
    <col min="30" max="16384" width="7.85546875" style="59"/>
  </cols>
  <sheetData>
    <row r="1" spans="1:29" ht="63.75" customHeight="1">
      <c r="E1" s="19"/>
      <c r="F1" s="19"/>
      <c r="G1" s="66"/>
      <c r="H1" s="61"/>
      <c r="I1" s="61"/>
      <c r="J1" s="61"/>
      <c r="K1" s="61"/>
      <c r="L1" s="61"/>
      <c r="M1" s="238" t="s">
        <v>347</v>
      </c>
      <c r="N1" s="238"/>
      <c r="O1" s="238"/>
      <c r="P1" s="238"/>
      <c r="Q1" s="238"/>
      <c r="R1" s="238"/>
      <c r="S1" s="238"/>
      <c r="T1" s="238"/>
      <c r="U1" s="239"/>
    </row>
    <row r="2" spans="1:29" ht="36" customHeight="1">
      <c r="A2" s="17"/>
      <c r="B2" s="17"/>
      <c r="C2" s="17"/>
      <c r="D2" s="250" t="s">
        <v>330</v>
      </c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9" ht="0.75" hidden="1" customHeight="1">
      <c r="A3" s="17"/>
      <c r="B3" s="17"/>
      <c r="C3" s="17"/>
      <c r="D3" s="17"/>
      <c r="O3" s="18"/>
      <c r="P3" s="18"/>
      <c r="Q3" s="18"/>
      <c r="R3" s="18"/>
      <c r="S3" s="18"/>
    </row>
    <row r="4" spans="1:29" ht="17.25" customHeight="1">
      <c r="A4" s="16"/>
      <c r="B4" s="10"/>
      <c r="C4" s="10"/>
      <c r="D4" s="15"/>
      <c r="E4" s="14"/>
      <c r="F4" s="14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U4" s="11"/>
    </row>
    <row r="5" spans="1:29" ht="24" hidden="1" customHeight="1">
      <c r="A5" s="9"/>
      <c r="B5" s="10"/>
      <c r="C5" s="10"/>
      <c r="I5" s="65"/>
      <c r="J5" s="65"/>
      <c r="K5" s="65"/>
      <c r="L5" s="65"/>
      <c r="M5" s="65"/>
      <c r="N5" s="65"/>
    </row>
    <row r="6" spans="1:29" s="11" customFormat="1" hidden="1">
      <c r="A6" s="13"/>
      <c r="B6" s="12"/>
      <c r="C6" s="12"/>
      <c r="D6" s="67"/>
      <c r="E6" s="67"/>
      <c r="F6" s="67"/>
      <c r="G6" s="68"/>
      <c r="H6" s="67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</row>
    <row r="7" spans="1:29" s="11" customFormat="1" ht="18.75" hidden="1">
      <c r="A7" s="13"/>
      <c r="B7" s="12"/>
      <c r="C7" s="12"/>
      <c r="D7" s="59"/>
      <c r="E7" s="59"/>
      <c r="F7" s="59"/>
      <c r="G7" s="7"/>
      <c r="H7" s="59"/>
      <c r="I7" s="59"/>
      <c r="J7" s="59"/>
      <c r="K7" s="59"/>
      <c r="L7" s="59"/>
      <c r="M7" s="59"/>
      <c r="N7" s="59"/>
      <c r="O7" s="118" t="s">
        <v>92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29" s="11" customFormat="1" hidden="1">
      <c r="A8" s="13"/>
      <c r="B8" s="12"/>
      <c r="C8" s="12"/>
      <c r="D8" s="59"/>
      <c r="E8" s="59"/>
      <c r="F8" s="59"/>
      <c r="G8" s="7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</row>
    <row r="9" spans="1:29" s="11" customFormat="1" ht="15.75" customHeight="1">
      <c r="A9" s="13"/>
      <c r="B9" s="12"/>
      <c r="C9" s="12"/>
      <c r="D9" s="251" t="s">
        <v>2</v>
      </c>
      <c r="E9" s="251" t="s">
        <v>247</v>
      </c>
      <c r="F9" s="235" t="s">
        <v>248</v>
      </c>
      <c r="G9" s="235"/>
      <c r="H9" s="235"/>
      <c r="I9" s="248" t="s">
        <v>345</v>
      </c>
      <c r="J9" s="248"/>
      <c r="K9" s="248"/>
      <c r="L9" s="248"/>
      <c r="M9" s="248"/>
      <c r="N9" s="248"/>
      <c r="O9" s="254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</row>
    <row r="10" spans="1:29" ht="15.75" customHeight="1">
      <c r="A10" s="9"/>
      <c r="B10" s="10"/>
      <c r="C10" s="10"/>
      <c r="D10" s="252"/>
      <c r="E10" s="252"/>
      <c r="F10" s="235" t="s">
        <v>249</v>
      </c>
      <c r="G10" s="235"/>
      <c r="H10" s="255" t="s">
        <v>237</v>
      </c>
      <c r="I10" s="247"/>
      <c r="J10" s="247"/>
      <c r="K10" s="247"/>
      <c r="L10" s="247"/>
      <c r="M10" s="247"/>
      <c r="N10" s="247"/>
      <c r="O10" s="240" t="s">
        <v>237</v>
      </c>
    </row>
    <row r="11" spans="1:29" ht="15.75" customHeight="1">
      <c r="A11" s="9"/>
      <c r="B11" s="10"/>
      <c r="C11" s="10"/>
      <c r="D11" s="252"/>
      <c r="E11" s="252"/>
      <c r="F11" s="235"/>
      <c r="G11" s="235"/>
      <c r="H11" s="255"/>
      <c r="I11" s="248"/>
      <c r="J11" s="248"/>
      <c r="K11" s="248"/>
      <c r="L11" s="248"/>
      <c r="M11" s="248"/>
      <c r="N11" s="248"/>
      <c r="O11" s="241"/>
    </row>
    <row r="12" spans="1:29" ht="38.25" customHeight="1">
      <c r="A12" s="9"/>
      <c r="B12" s="10"/>
      <c r="C12" s="10"/>
      <c r="D12" s="252"/>
      <c r="E12" s="252"/>
      <c r="F12" s="119" t="s">
        <v>343</v>
      </c>
      <c r="G12" s="119" t="s">
        <v>250</v>
      </c>
      <c r="H12" s="255"/>
      <c r="I12" s="249" t="s">
        <v>346</v>
      </c>
      <c r="J12" s="249"/>
      <c r="K12" s="249"/>
      <c r="L12" s="249"/>
      <c r="M12" s="249"/>
      <c r="N12" s="249"/>
      <c r="O12" s="241"/>
    </row>
    <row r="13" spans="1:29" ht="38.25" customHeight="1">
      <c r="A13" s="9"/>
      <c r="B13" s="10"/>
      <c r="C13" s="10"/>
      <c r="D13" s="252"/>
      <c r="E13" s="252"/>
      <c r="F13" s="256" t="s">
        <v>344</v>
      </c>
      <c r="G13" s="236" t="s">
        <v>244</v>
      </c>
      <c r="H13" s="255"/>
      <c r="I13" s="243" t="s">
        <v>54</v>
      </c>
      <c r="J13" s="245" t="s">
        <v>91</v>
      </c>
      <c r="K13" s="246"/>
      <c r="L13" s="246"/>
      <c r="M13" s="246"/>
      <c r="N13" s="243" t="s">
        <v>89</v>
      </c>
      <c r="O13" s="241"/>
    </row>
    <row r="14" spans="1:29" ht="266.25" customHeight="1">
      <c r="A14" s="9"/>
      <c r="B14" s="10"/>
      <c r="C14" s="10"/>
      <c r="D14" s="253"/>
      <c r="E14" s="253"/>
      <c r="F14" s="257"/>
      <c r="G14" s="236"/>
      <c r="H14" s="255"/>
      <c r="I14" s="244"/>
      <c r="J14" s="120" t="s">
        <v>225</v>
      </c>
      <c r="K14" s="120" t="s">
        <v>251</v>
      </c>
      <c r="L14" s="120" t="s">
        <v>90</v>
      </c>
      <c r="M14" s="120" t="s">
        <v>223</v>
      </c>
      <c r="N14" s="244"/>
      <c r="O14" s="242"/>
    </row>
    <row r="15" spans="1:29" ht="15.75" customHeight="1">
      <c r="A15" s="9"/>
      <c r="B15" s="10"/>
      <c r="C15" s="10"/>
      <c r="D15" s="121">
        <v>1</v>
      </c>
      <c r="E15" s="121">
        <v>2</v>
      </c>
      <c r="F15" s="121"/>
      <c r="G15" s="122">
        <v>3</v>
      </c>
      <c r="H15" s="123">
        <v>9</v>
      </c>
      <c r="I15" s="122"/>
      <c r="J15" s="122"/>
      <c r="K15" s="122"/>
      <c r="L15" s="122"/>
      <c r="M15" s="122"/>
      <c r="N15" s="122">
        <v>13</v>
      </c>
      <c r="O15" s="123">
        <v>16</v>
      </c>
    </row>
    <row r="16" spans="1:29" ht="30" customHeight="1">
      <c r="A16" s="9"/>
      <c r="B16" s="10"/>
      <c r="C16" s="10"/>
      <c r="D16" s="124" t="s">
        <v>88</v>
      </c>
      <c r="E16" s="125" t="s">
        <v>252</v>
      </c>
      <c r="F16" s="125"/>
      <c r="G16" s="126"/>
      <c r="H16" s="127"/>
      <c r="I16" s="126"/>
      <c r="J16" s="126"/>
      <c r="K16" s="126"/>
      <c r="L16" s="126"/>
      <c r="M16" s="126"/>
      <c r="N16" s="128">
        <v>5400</v>
      </c>
      <c r="O16" s="128">
        <f>N16</f>
        <v>5400</v>
      </c>
    </row>
    <row r="17" spans="1:15" ht="30" customHeight="1">
      <c r="A17" s="9"/>
      <c r="B17" s="10"/>
      <c r="C17" s="10"/>
      <c r="D17" s="124"/>
      <c r="E17" s="125" t="s">
        <v>352</v>
      </c>
      <c r="F17" s="125"/>
      <c r="G17" s="126"/>
      <c r="H17" s="127"/>
      <c r="I17" s="126"/>
      <c r="J17" s="126"/>
      <c r="K17" s="126"/>
      <c r="L17" s="126"/>
      <c r="M17" s="126"/>
      <c r="N17" s="128"/>
      <c r="O17" s="128"/>
    </row>
    <row r="18" spans="1:15" ht="33.75" customHeight="1">
      <c r="A18" s="9"/>
      <c r="D18" s="130" t="s">
        <v>253</v>
      </c>
      <c r="E18" s="129" t="s">
        <v>87</v>
      </c>
      <c r="F18" s="129"/>
      <c r="G18" s="126"/>
      <c r="H18" s="126"/>
      <c r="I18" s="131">
        <f>J18+K18+L18+M18</f>
        <v>672750</v>
      </c>
      <c r="J18" s="131">
        <v>60000</v>
      </c>
      <c r="K18" s="131">
        <v>319823</v>
      </c>
      <c r="L18" s="128">
        <v>200000</v>
      </c>
      <c r="M18" s="128">
        <v>92927</v>
      </c>
      <c r="N18" s="126"/>
      <c r="O18" s="128">
        <f>I18</f>
        <v>672750</v>
      </c>
    </row>
    <row r="19" spans="1:15" ht="28.5" customHeight="1">
      <c r="A19" s="9"/>
      <c r="D19" s="130" t="s">
        <v>254</v>
      </c>
      <c r="E19" s="129" t="s">
        <v>255</v>
      </c>
      <c r="F19" s="129"/>
      <c r="G19" s="127">
        <v>144900</v>
      </c>
      <c r="H19" s="127">
        <f>G19</f>
        <v>144900</v>
      </c>
      <c r="I19" s="126"/>
      <c r="J19" s="126"/>
      <c r="K19" s="126"/>
      <c r="L19" s="126"/>
      <c r="M19" s="126"/>
      <c r="N19" s="126"/>
      <c r="O19" s="126">
        <v>0</v>
      </c>
    </row>
    <row r="20" spans="1:15" ht="28.5" customHeight="1">
      <c r="A20" s="9"/>
      <c r="D20" s="133"/>
      <c r="E20" s="129" t="s">
        <v>256</v>
      </c>
      <c r="F20" s="127">
        <v>1849200</v>
      </c>
      <c r="G20" s="127"/>
      <c r="H20" s="127">
        <f>F20</f>
        <v>1849200</v>
      </c>
      <c r="I20" s="126"/>
      <c r="J20" s="126"/>
      <c r="K20" s="126" t="s">
        <v>350</v>
      </c>
      <c r="L20" s="126"/>
      <c r="M20" s="126"/>
      <c r="N20" s="126"/>
      <c r="O20" s="128"/>
    </row>
    <row r="21" spans="1:15" ht="29.25" customHeight="1">
      <c r="A21" s="9"/>
      <c r="D21" s="134"/>
      <c r="E21" s="134" t="s">
        <v>241</v>
      </c>
      <c r="F21" s="127">
        <f>F20</f>
        <v>1849200</v>
      </c>
      <c r="G21" s="127">
        <f>G19</f>
        <v>144900</v>
      </c>
      <c r="H21" s="127">
        <f>H16+H18+H19+H20</f>
        <v>1994100</v>
      </c>
      <c r="I21" s="132">
        <f>I18</f>
        <v>672750</v>
      </c>
      <c r="J21" s="132" t="s">
        <v>351</v>
      </c>
      <c r="K21" s="132">
        <f>K18</f>
        <v>319823</v>
      </c>
      <c r="L21" s="132">
        <f>L18</f>
        <v>200000</v>
      </c>
      <c r="M21" s="132">
        <f>M18</f>
        <v>92927</v>
      </c>
      <c r="N21" s="132">
        <f>N16</f>
        <v>5400</v>
      </c>
      <c r="O21" s="128">
        <f>O16+O18+O19+O20</f>
        <v>678150</v>
      </c>
    </row>
    <row r="22" spans="1:15" ht="16.5" thickBot="1">
      <c r="C22" s="8"/>
    </row>
    <row r="25" spans="1:15">
      <c r="J25" s="59" t="s">
        <v>350</v>
      </c>
    </row>
    <row r="26" spans="1:15" ht="21" customHeight="1">
      <c r="G26" s="215" t="s">
        <v>83</v>
      </c>
      <c r="H26" s="117"/>
      <c r="K26" s="237" t="s">
        <v>177</v>
      </c>
      <c r="L26" s="237"/>
    </row>
    <row r="32" spans="1:15" ht="45.75" customHeight="1"/>
  </sheetData>
  <mergeCells count="18">
    <mergeCell ref="F10:G11"/>
    <mergeCell ref="F13:F14"/>
    <mergeCell ref="F9:H9"/>
    <mergeCell ref="G13:G14"/>
    <mergeCell ref="K26:L26"/>
    <mergeCell ref="M1:U1"/>
    <mergeCell ref="O10:O14"/>
    <mergeCell ref="I13:I14"/>
    <mergeCell ref="J13:M13"/>
    <mergeCell ref="N13:N14"/>
    <mergeCell ref="I10:N10"/>
    <mergeCell ref="I11:N11"/>
    <mergeCell ref="I12:N12"/>
    <mergeCell ref="D2:T2"/>
    <mergeCell ref="D9:D14"/>
    <mergeCell ref="E9:E14"/>
    <mergeCell ref="I9:O9"/>
    <mergeCell ref="H10:H14"/>
  </mergeCells>
  <printOptions horizontalCentered="1"/>
  <pageMargins left="0.19685039370078741" right="0" top="0.59055118110236227" bottom="0.39370078740157483" header="0.31496062992125984" footer="0.31496062992125984"/>
  <pageSetup paperSize="9" scale="68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3"/>
  </sheetPr>
  <dimension ref="A1:Q20"/>
  <sheetViews>
    <sheetView topLeftCell="B1" zoomScale="90" zoomScaleSheetLayoutView="90" workbookViewId="0">
      <selection activeCell="N6" sqref="N6"/>
    </sheetView>
  </sheetViews>
  <sheetFormatPr defaultColWidth="7.85546875" defaultRowHeight="12.75"/>
  <cols>
    <col min="1" max="1" width="3.28515625" style="6" hidden="1" customWidth="1"/>
    <col min="2" max="4" width="12" style="6" customWidth="1"/>
    <col min="5" max="5" width="49.42578125" style="6" customWidth="1"/>
    <col min="6" max="6" width="38.5703125" style="6" customWidth="1"/>
    <col min="7" max="7" width="16.42578125" style="6" customWidth="1"/>
    <col min="8" max="8" width="16.5703125" style="6" customWidth="1"/>
    <col min="9" max="9" width="19.5703125" style="6" customWidth="1"/>
    <col min="10" max="10" width="18.140625" style="6" customWidth="1"/>
    <col min="11" max="11" width="7.85546875" style="20"/>
    <col min="12" max="12" width="10.140625" style="20" bestFit="1" customWidth="1"/>
    <col min="13" max="16384" width="7.85546875" style="20"/>
  </cols>
  <sheetData>
    <row r="1" spans="1:12" s="25" customFormat="1" ht="22.5" customHeight="1">
      <c r="A1" s="26"/>
      <c r="B1" s="258"/>
      <c r="C1" s="258"/>
      <c r="D1" s="258"/>
      <c r="E1" s="258"/>
      <c r="F1" s="258"/>
      <c r="G1" s="258"/>
      <c r="H1" s="258"/>
      <c r="I1" s="258"/>
      <c r="J1" s="258"/>
    </row>
    <row r="2" spans="1:12" ht="16.5" customHeight="1">
      <c r="B2" s="72"/>
      <c r="C2" s="72"/>
      <c r="D2" s="72"/>
      <c r="E2" s="72"/>
      <c r="F2" s="72"/>
      <c r="G2" s="73"/>
      <c r="H2" s="74"/>
      <c r="I2" s="74" t="s">
        <v>97</v>
      </c>
      <c r="J2" s="74"/>
    </row>
    <row r="3" spans="1:12" ht="69.75" customHeight="1">
      <c r="B3" s="72"/>
      <c r="C3" s="72"/>
      <c r="D3" s="72"/>
      <c r="E3" s="72"/>
      <c r="F3" s="72"/>
      <c r="G3" s="73"/>
      <c r="H3" s="260" t="s">
        <v>316</v>
      </c>
      <c r="I3" s="260"/>
      <c r="J3" s="260"/>
    </row>
    <row r="4" spans="1:12" ht="33" customHeight="1">
      <c r="B4" s="259" t="s">
        <v>257</v>
      </c>
      <c r="C4" s="259"/>
      <c r="D4" s="259"/>
      <c r="E4" s="259"/>
      <c r="F4" s="259"/>
      <c r="G4" s="259"/>
      <c r="H4" s="259"/>
      <c r="I4" s="259"/>
      <c r="J4" s="259"/>
    </row>
    <row r="5" spans="1:12" ht="13.5" customHeight="1">
      <c r="B5" s="75"/>
      <c r="C5" s="76"/>
      <c r="D5" s="76"/>
      <c r="E5" s="76"/>
      <c r="F5" s="77"/>
      <c r="G5" s="77"/>
      <c r="H5" s="78"/>
      <c r="I5" s="77"/>
      <c r="J5" s="79" t="s">
        <v>92</v>
      </c>
    </row>
    <row r="6" spans="1:12" ht="102.75" customHeight="1">
      <c r="A6" s="24"/>
      <c r="B6" s="80" t="s">
        <v>226</v>
      </c>
      <c r="C6" s="80" t="s">
        <v>227</v>
      </c>
      <c r="D6" s="80" t="s">
        <v>228</v>
      </c>
      <c r="E6" s="81" t="s">
        <v>96</v>
      </c>
      <c r="F6" s="82" t="s">
        <v>258</v>
      </c>
      <c r="G6" s="82" t="s">
        <v>259</v>
      </c>
      <c r="H6" s="82" t="s">
        <v>260</v>
      </c>
      <c r="I6" s="82" t="s">
        <v>261</v>
      </c>
      <c r="J6" s="82" t="s">
        <v>262</v>
      </c>
    </row>
    <row r="7" spans="1:12" s="22" customFormat="1" ht="26.25" customHeight="1">
      <c r="A7" s="23"/>
      <c r="B7" s="83" t="s">
        <v>164</v>
      </c>
      <c r="C7" s="83"/>
      <c r="D7" s="83"/>
      <c r="E7" s="84" t="s">
        <v>75</v>
      </c>
      <c r="F7" s="85"/>
      <c r="G7" s="85"/>
      <c r="H7" s="85"/>
      <c r="I7" s="85">
        <f>I8</f>
        <v>0</v>
      </c>
      <c r="J7" s="138"/>
    </row>
    <row r="8" spans="1:12" ht="26.25" customHeight="1">
      <c r="B8" s="83" t="s">
        <v>165</v>
      </c>
      <c r="C8" s="83"/>
      <c r="D8" s="83"/>
      <c r="E8" s="84" t="s">
        <v>75</v>
      </c>
      <c r="F8" s="86"/>
      <c r="G8" s="86"/>
      <c r="H8" s="86"/>
      <c r="I8" s="86">
        <v>0</v>
      </c>
      <c r="J8" s="138"/>
    </row>
    <row r="9" spans="1:12" ht="26.25" customHeight="1">
      <c r="B9" s="87"/>
      <c r="C9" s="87"/>
      <c r="D9" s="88"/>
      <c r="E9" s="89" t="s">
        <v>93</v>
      </c>
      <c r="F9" s="90"/>
      <c r="G9" s="90"/>
      <c r="H9" s="90"/>
      <c r="I9" s="139">
        <f>I7</f>
        <v>0</v>
      </c>
      <c r="J9" s="91"/>
    </row>
    <row r="10" spans="1:12" ht="73.5" customHeight="1">
      <c r="B10" s="135"/>
      <c r="C10" s="135"/>
      <c r="D10" s="135"/>
      <c r="E10" s="135"/>
      <c r="F10" s="135"/>
      <c r="G10" s="135"/>
      <c r="H10" s="135"/>
      <c r="I10" s="135"/>
      <c r="J10" s="135"/>
    </row>
    <row r="12" spans="1:12" ht="39" customHeight="1">
      <c r="D12" s="237" t="s">
        <v>83</v>
      </c>
      <c r="E12" s="237"/>
      <c r="F12" s="137"/>
      <c r="G12" s="137"/>
      <c r="H12" s="237" t="s">
        <v>177</v>
      </c>
      <c r="I12" s="237"/>
      <c r="J12" s="59"/>
    </row>
    <row r="13" spans="1:12" ht="24" customHeight="1">
      <c r="L13" s="39"/>
    </row>
    <row r="14" spans="1:12" ht="24.75" customHeight="1"/>
    <row r="15" spans="1:12" ht="15.75" customHeight="1"/>
    <row r="16" spans="1:12" ht="42.75" customHeight="1"/>
    <row r="17" spans="11:17" ht="20.25" customHeight="1">
      <c r="K17" s="136"/>
      <c r="L17" s="136"/>
      <c r="M17" s="136"/>
      <c r="N17" s="136"/>
      <c r="O17" s="136"/>
      <c r="P17" s="136"/>
      <c r="Q17" s="136"/>
    </row>
    <row r="18" spans="11:17" ht="20.25" customHeight="1">
      <c r="K18" s="135"/>
      <c r="L18" s="135"/>
      <c r="M18" s="135"/>
      <c r="N18" s="135"/>
      <c r="O18" s="135"/>
      <c r="P18" s="135"/>
      <c r="Q18" s="135"/>
    </row>
    <row r="19" spans="11:17" ht="36.75" customHeight="1">
      <c r="K19" s="21"/>
      <c r="L19" s="21"/>
      <c r="M19" s="21"/>
      <c r="N19" s="21"/>
      <c r="O19" s="21"/>
      <c r="P19" s="21"/>
      <c r="Q19" s="21"/>
    </row>
    <row r="20" spans="11:17" ht="21" customHeight="1">
      <c r="K20" s="135"/>
      <c r="L20" s="135"/>
      <c r="M20" s="135"/>
      <c r="N20" s="135"/>
      <c r="O20" s="135"/>
      <c r="P20" s="135"/>
      <c r="Q20" s="135"/>
    </row>
  </sheetData>
  <mergeCells count="5">
    <mergeCell ref="B1:J1"/>
    <mergeCell ref="B4:J4"/>
    <mergeCell ref="H3:J3"/>
    <mergeCell ref="D12:E12"/>
    <mergeCell ref="H12:I12"/>
  </mergeCells>
  <phoneticPr fontId="30" type="noConversion"/>
  <printOptions horizontalCentered="1"/>
  <pageMargins left="0.82677165354330717" right="0" top="0.31496062992125984" bottom="0.31496062992125984" header="0.23622047244094491" footer="0.19685039370078741"/>
  <pageSetup paperSize="9" scale="70" fitToHeight="0" orientation="landscape" r:id="rId1"/>
  <headerFooter alignWithMargins="0">
    <oddFooter>&amp;R&amp;P</oddFooter>
  </headerFooter>
  <rowBreaks count="2" manualBreakCount="2">
    <brk id="15" max="9" man="1"/>
    <brk id="2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AK187"/>
  <sheetViews>
    <sheetView tabSelected="1" view="pageBreakPreview" zoomScale="60" zoomScaleNormal="77" workbookViewId="0">
      <selection activeCell="B5" sqref="B5:I5"/>
    </sheetView>
  </sheetViews>
  <sheetFormatPr defaultRowHeight="15.75"/>
  <cols>
    <col min="1" max="1" width="6.42578125" style="27" customWidth="1"/>
    <col min="2" max="4" width="20.5703125" style="27" customWidth="1"/>
    <col min="5" max="5" width="54.28515625" style="27" customWidth="1"/>
    <col min="6" max="6" width="49" style="27" customWidth="1"/>
    <col min="7" max="7" width="19.42578125" style="27" customWidth="1"/>
    <col min="8" max="8" width="18.5703125" style="27" customWidth="1"/>
    <col min="9" max="9" width="15" style="27" customWidth="1"/>
    <col min="10" max="10" width="13.85546875" style="28" customWidth="1"/>
    <col min="11" max="11" width="14.5703125" style="27" customWidth="1"/>
    <col min="12" max="12" width="16.5703125" style="27" customWidth="1"/>
    <col min="13" max="13" width="10.5703125" style="27" customWidth="1"/>
    <col min="14" max="16384" width="9.140625" style="27"/>
  </cols>
  <sheetData>
    <row r="1" spans="1:37" ht="20.25" customHeight="1">
      <c r="A1" s="92"/>
      <c r="B1" s="92"/>
      <c r="C1" s="92"/>
      <c r="D1" s="92"/>
      <c r="E1" s="92"/>
      <c r="F1" s="92"/>
      <c r="G1" s="92"/>
      <c r="H1" s="92"/>
      <c r="I1" s="92"/>
      <c r="J1" s="27"/>
    </row>
    <row r="2" spans="1:37" ht="10.5" customHeight="1">
      <c r="A2" s="92"/>
      <c r="B2" s="92"/>
      <c r="C2" s="92"/>
      <c r="D2" s="92"/>
      <c r="E2" s="92"/>
      <c r="F2" s="92"/>
      <c r="G2" s="261" t="s">
        <v>348</v>
      </c>
      <c r="H2" s="261"/>
      <c r="I2" s="261"/>
      <c r="J2" s="261"/>
      <c r="K2" s="261"/>
    </row>
    <row r="3" spans="1:37" ht="17.25" customHeight="1">
      <c r="A3" s="92"/>
      <c r="B3" s="92"/>
      <c r="C3" s="92"/>
      <c r="D3" s="92"/>
      <c r="E3" s="92"/>
      <c r="F3" s="92"/>
      <c r="G3" s="261"/>
      <c r="H3" s="261"/>
      <c r="I3" s="261"/>
      <c r="J3" s="261"/>
      <c r="K3" s="261"/>
    </row>
    <row r="4" spans="1:37" ht="21.75" customHeight="1">
      <c r="A4" s="92"/>
      <c r="B4" s="92"/>
      <c r="C4" s="92"/>
      <c r="D4" s="92"/>
      <c r="E4" s="92"/>
      <c r="F4" s="92"/>
      <c r="G4" s="261"/>
      <c r="H4" s="261"/>
      <c r="I4" s="261"/>
      <c r="J4" s="261"/>
      <c r="K4" s="261"/>
    </row>
    <row r="5" spans="1:37" ht="44.25" customHeight="1">
      <c r="A5" s="92"/>
      <c r="B5" s="267" t="s">
        <v>349</v>
      </c>
      <c r="C5" s="267"/>
      <c r="D5" s="267"/>
      <c r="E5" s="267"/>
      <c r="F5" s="267"/>
      <c r="G5" s="267"/>
      <c r="H5" s="267"/>
      <c r="I5" s="267"/>
      <c r="J5" s="29"/>
    </row>
    <row r="6" spans="1:37" ht="20.25" customHeight="1">
      <c r="A6" s="92"/>
      <c r="B6" s="268" t="s">
        <v>52</v>
      </c>
      <c r="C6" s="268"/>
      <c r="D6" s="268"/>
      <c r="E6" s="268"/>
      <c r="F6" s="268"/>
      <c r="G6" s="268"/>
      <c r="H6" s="268"/>
      <c r="I6" s="268"/>
    </row>
    <row r="7" spans="1:37" ht="20.25" customHeight="1">
      <c r="A7" s="92"/>
      <c r="B7" s="266" t="s">
        <v>98</v>
      </c>
      <c r="C7" s="266" t="s">
        <v>99</v>
      </c>
      <c r="D7" s="266" t="s">
        <v>100</v>
      </c>
      <c r="E7" s="266" t="s">
        <v>101</v>
      </c>
      <c r="F7" s="266" t="s">
        <v>102</v>
      </c>
      <c r="G7" s="262" t="s">
        <v>263</v>
      </c>
      <c r="H7" s="262" t="s">
        <v>241</v>
      </c>
      <c r="I7" s="264" t="s">
        <v>5</v>
      </c>
      <c r="J7" s="266" t="s">
        <v>6</v>
      </c>
      <c r="K7" s="266"/>
    </row>
    <row r="8" spans="1:37" ht="86.25" customHeight="1">
      <c r="A8" s="92"/>
      <c r="B8" s="266"/>
      <c r="C8" s="266"/>
      <c r="D8" s="266"/>
      <c r="E8" s="266"/>
      <c r="F8" s="266"/>
      <c r="G8" s="263"/>
      <c r="H8" s="263"/>
      <c r="I8" s="265"/>
      <c r="J8" s="140" t="s">
        <v>237</v>
      </c>
      <c r="K8" s="141" t="s">
        <v>238</v>
      </c>
    </row>
    <row r="9" spans="1:37" s="32" customFormat="1" ht="68.25" hidden="1" customHeight="1">
      <c r="A9" s="93"/>
      <c r="B9" s="266"/>
      <c r="C9" s="266"/>
      <c r="D9" s="266"/>
      <c r="E9" s="266"/>
      <c r="F9" s="143" t="s">
        <v>103</v>
      </c>
      <c r="G9" s="143"/>
      <c r="H9" s="143"/>
      <c r="I9" s="144"/>
      <c r="J9" s="144"/>
      <c r="K9" s="145"/>
    </row>
    <row r="10" spans="1:37" s="33" customFormat="1" ht="24" hidden="1" customHeight="1">
      <c r="A10" s="93"/>
      <c r="B10" s="146" t="s">
        <v>104</v>
      </c>
      <c r="C10" s="146"/>
      <c r="D10" s="146"/>
      <c r="E10" s="147" t="s">
        <v>105</v>
      </c>
      <c r="F10" s="148"/>
      <c r="G10" s="148"/>
      <c r="H10" s="148"/>
      <c r="I10" s="149">
        <f>I11</f>
        <v>0</v>
      </c>
      <c r="J10" s="149">
        <f>J11</f>
        <v>0</v>
      </c>
      <c r="K10" s="150">
        <f>K11</f>
        <v>0</v>
      </c>
    </row>
    <row r="11" spans="1:37" s="34" customFormat="1" ht="28.5" hidden="1" customHeight="1">
      <c r="A11" s="93"/>
      <c r="B11" s="151" t="s">
        <v>106</v>
      </c>
      <c r="C11" s="151"/>
      <c r="D11" s="151" t="s">
        <v>107</v>
      </c>
      <c r="E11" s="152" t="s">
        <v>108</v>
      </c>
      <c r="F11" s="143"/>
      <c r="G11" s="143"/>
      <c r="H11" s="143"/>
      <c r="I11" s="144"/>
      <c r="J11" s="144">
        <v>0</v>
      </c>
      <c r="K11" s="145">
        <f>I11+J11</f>
        <v>0</v>
      </c>
    </row>
    <row r="12" spans="1:37" s="33" customFormat="1" ht="32.25" hidden="1" customHeight="1">
      <c r="A12" s="93"/>
      <c r="B12" s="153"/>
      <c r="C12" s="154"/>
      <c r="D12" s="154"/>
      <c r="E12" s="155"/>
      <c r="F12" s="156"/>
      <c r="G12" s="156"/>
      <c r="H12" s="156"/>
      <c r="I12" s="157"/>
      <c r="J12" s="144"/>
      <c r="K12" s="145"/>
    </row>
    <row r="13" spans="1:37" s="33" customFormat="1" ht="22.5" hidden="1" customHeight="1">
      <c r="A13" s="93"/>
      <c r="B13" s="151">
        <v>150101</v>
      </c>
      <c r="C13" s="153"/>
      <c r="D13" s="151" t="s">
        <v>59</v>
      </c>
      <c r="E13" s="158" t="s">
        <v>109</v>
      </c>
      <c r="F13" s="140"/>
      <c r="G13" s="140"/>
      <c r="H13" s="159">
        <f t="shared" ref="H13:H59" si="0">I13+J13</f>
        <v>0</v>
      </c>
      <c r="I13" s="160">
        <v>0</v>
      </c>
      <c r="J13" s="160">
        <v>0</v>
      </c>
      <c r="K13" s="161">
        <f>J13+I13</f>
        <v>0</v>
      </c>
    </row>
    <row r="14" spans="1:37" s="33" customFormat="1" ht="33" hidden="1" customHeight="1">
      <c r="A14" s="93"/>
      <c r="B14" s="151" t="s">
        <v>106</v>
      </c>
      <c r="C14" s="151"/>
      <c r="D14" s="151" t="s">
        <v>107</v>
      </c>
      <c r="E14" s="152" t="s">
        <v>108</v>
      </c>
      <c r="F14" s="140"/>
      <c r="G14" s="140"/>
      <c r="H14" s="159">
        <f t="shared" si="0"/>
        <v>0</v>
      </c>
      <c r="I14" s="160"/>
      <c r="J14" s="160">
        <v>0</v>
      </c>
      <c r="K14" s="161">
        <f>J14+I14</f>
        <v>0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</row>
    <row r="15" spans="1:37" s="32" customFormat="1" ht="67.5" hidden="1" customHeight="1">
      <c r="A15" s="93"/>
      <c r="B15" s="162"/>
      <c r="C15" s="142"/>
      <c r="D15" s="142"/>
      <c r="E15" s="142"/>
      <c r="F15" s="142" t="s">
        <v>110</v>
      </c>
      <c r="G15" s="142"/>
      <c r="H15" s="159">
        <f t="shared" si="0"/>
        <v>0</v>
      </c>
      <c r="I15" s="159">
        <f>I17</f>
        <v>0</v>
      </c>
      <c r="J15" s="159">
        <f>J17</f>
        <v>0</v>
      </c>
      <c r="K15" s="163">
        <f>K17</f>
        <v>0</v>
      </c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</row>
    <row r="16" spans="1:37" s="33" customFormat="1" ht="21.75" hidden="1" customHeight="1">
      <c r="A16" s="93"/>
      <c r="B16" s="164"/>
      <c r="C16" s="158"/>
      <c r="D16" s="158"/>
      <c r="E16" s="158"/>
      <c r="F16" s="143" t="s">
        <v>103</v>
      </c>
      <c r="G16" s="143"/>
      <c r="H16" s="159">
        <f t="shared" si="0"/>
        <v>0</v>
      </c>
      <c r="I16" s="160"/>
      <c r="J16" s="160"/>
      <c r="K16" s="161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</row>
    <row r="17" spans="1:37" s="34" customFormat="1" ht="33" hidden="1" customHeight="1">
      <c r="A17" s="93"/>
      <c r="B17" s="165" t="s">
        <v>104</v>
      </c>
      <c r="C17" s="146"/>
      <c r="D17" s="146"/>
      <c r="E17" s="147" t="s">
        <v>105</v>
      </c>
      <c r="F17" s="166"/>
      <c r="G17" s="166"/>
      <c r="H17" s="159">
        <f t="shared" si="0"/>
        <v>0</v>
      </c>
      <c r="I17" s="167">
        <f>I18</f>
        <v>0</v>
      </c>
      <c r="J17" s="167">
        <f>J18</f>
        <v>0</v>
      </c>
      <c r="K17" s="168">
        <f>K18</f>
        <v>0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</row>
    <row r="18" spans="1:37" s="33" customFormat="1" ht="33" hidden="1" customHeight="1">
      <c r="A18" s="93"/>
      <c r="B18" s="151" t="s">
        <v>106</v>
      </c>
      <c r="C18" s="151"/>
      <c r="D18" s="151" t="s">
        <v>107</v>
      </c>
      <c r="E18" s="152" t="s">
        <v>108</v>
      </c>
      <c r="F18" s="140"/>
      <c r="G18" s="140"/>
      <c r="H18" s="159">
        <f t="shared" si="0"/>
        <v>0</v>
      </c>
      <c r="I18" s="160"/>
      <c r="J18" s="160">
        <v>0</v>
      </c>
      <c r="K18" s="161">
        <f>J18+I18</f>
        <v>0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</row>
    <row r="19" spans="1:37" s="32" customFormat="1" ht="67.5" hidden="1" customHeight="1">
      <c r="A19" s="93"/>
      <c r="B19" s="169"/>
      <c r="C19" s="170"/>
      <c r="D19" s="170"/>
      <c r="E19" s="170"/>
      <c r="F19" s="142" t="s">
        <v>111</v>
      </c>
      <c r="G19" s="142"/>
      <c r="H19" s="159">
        <f t="shared" si="0"/>
        <v>24000</v>
      </c>
      <c r="I19" s="159">
        <f>I21</f>
        <v>24000</v>
      </c>
      <c r="J19" s="159">
        <f>J21</f>
        <v>0</v>
      </c>
      <c r="K19" s="159">
        <f>K21</f>
        <v>24000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</row>
    <row r="20" spans="1:37" s="33" customFormat="1" ht="21.75" hidden="1" customHeight="1">
      <c r="A20" s="93"/>
      <c r="B20" s="151"/>
      <c r="C20" s="153"/>
      <c r="D20" s="153"/>
      <c r="E20" s="153"/>
      <c r="F20" s="143" t="s">
        <v>103</v>
      </c>
      <c r="G20" s="143"/>
      <c r="H20" s="159">
        <f t="shared" si="0"/>
        <v>0</v>
      </c>
      <c r="I20" s="171"/>
      <c r="J20" s="171"/>
      <c r="K20" s="171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</row>
    <row r="21" spans="1:37" s="34" customFormat="1" ht="33" hidden="1" customHeight="1">
      <c r="A21" s="93"/>
      <c r="B21" s="165" t="s">
        <v>95</v>
      </c>
      <c r="C21" s="146"/>
      <c r="D21" s="146"/>
      <c r="E21" s="147" t="s">
        <v>105</v>
      </c>
      <c r="F21" s="172"/>
      <c r="G21" s="172"/>
      <c r="H21" s="159">
        <f t="shared" si="0"/>
        <v>24000</v>
      </c>
      <c r="I21" s="173">
        <f>I24</f>
        <v>24000</v>
      </c>
      <c r="J21" s="173">
        <f>J24</f>
        <v>0</v>
      </c>
      <c r="K21" s="173">
        <f>K24</f>
        <v>24000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</row>
    <row r="22" spans="1:37" s="33" customFormat="1" ht="33" hidden="1" customHeight="1">
      <c r="A22" s="93"/>
      <c r="B22" s="165" t="s">
        <v>94</v>
      </c>
      <c r="C22" s="146"/>
      <c r="D22" s="146"/>
      <c r="E22" s="147" t="s">
        <v>105</v>
      </c>
      <c r="F22" s="172"/>
      <c r="G22" s="172"/>
      <c r="H22" s="159">
        <f t="shared" si="0"/>
        <v>24000</v>
      </c>
      <c r="I22" s="173">
        <f>I21</f>
        <v>24000</v>
      </c>
      <c r="J22" s="173">
        <f>J21</f>
        <v>0</v>
      </c>
      <c r="K22" s="173">
        <f>K21</f>
        <v>24000</v>
      </c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</row>
    <row r="23" spans="1:37" s="32" customFormat="1" ht="67.5" hidden="1" customHeight="1">
      <c r="A23" s="93"/>
      <c r="B23" s="151" t="s">
        <v>112</v>
      </c>
      <c r="C23" s="153">
        <v>3110</v>
      </c>
      <c r="D23" s="146"/>
      <c r="E23" s="144" t="s">
        <v>113</v>
      </c>
      <c r="F23" s="172"/>
      <c r="G23" s="172"/>
      <c r="H23" s="159">
        <f t="shared" si="0"/>
        <v>24000</v>
      </c>
      <c r="I23" s="171">
        <f>I24</f>
        <v>24000</v>
      </c>
      <c r="J23" s="171">
        <f>J24</f>
        <v>0</v>
      </c>
      <c r="K23" s="171">
        <f>K24</f>
        <v>24000</v>
      </c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</row>
    <row r="24" spans="1:37" s="33" customFormat="1" ht="21.75" hidden="1" customHeight="1">
      <c r="A24" s="93"/>
      <c r="B24" s="151" t="s">
        <v>114</v>
      </c>
      <c r="C24" s="153">
        <v>3112</v>
      </c>
      <c r="D24" s="151" t="s">
        <v>68</v>
      </c>
      <c r="E24" s="144" t="s">
        <v>115</v>
      </c>
      <c r="F24" s="158"/>
      <c r="G24" s="158"/>
      <c r="H24" s="159">
        <f t="shared" si="0"/>
        <v>24000</v>
      </c>
      <c r="I24" s="171">
        <v>24000</v>
      </c>
      <c r="J24" s="171">
        <v>0</v>
      </c>
      <c r="K24" s="161">
        <f>I24+J24</f>
        <v>24000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1:37" s="34" customFormat="1" ht="33" hidden="1" customHeight="1">
      <c r="A25" s="93"/>
      <c r="B25" s="169"/>
      <c r="C25" s="170"/>
      <c r="D25" s="170"/>
      <c r="E25" s="170"/>
      <c r="F25" s="142" t="s">
        <v>116</v>
      </c>
      <c r="G25" s="142"/>
      <c r="H25" s="159">
        <f t="shared" si="0"/>
        <v>9760</v>
      </c>
      <c r="I25" s="159">
        <f>I27</f>
        <v>9760</v>
      </c>
      <c r="J25" s="159">
        <f>J27</f>
        <v>0</v>
      </c>
      <c r="K25" s="159">
        <f>K27</f>
        <v>9760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</row>
    <row r="26" spans="1:37" s="33" customFormat="1" ht="33" hidden="1" customHeight="1">
      <c r="A26" s="93"/>
      <c r="B26" s="151"/>
      <c r="C26" s="153"/>
      <c r="D26" s="153"/>
      <c r="E26" s="153"/>
      <c r="F26" s="143" t="s">
        <v>103</v>
      </c>
      <c r="G26" s="143"/>
      <c r="H26" s="159">
        <f t="shared" si="0"/>
        <v>0</v>
      </c>
      <c r="I26" s="171"/>
      <c r="J26" s="171"/>
      <c r="K26" s="171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</row>
    <row r="27" spans="1:37" s="32" customFormat="1" ht="80.25" hidden="1" customHeight="1">
      <c r="A27" s="93"/>
      <c r="B27" s="165" t="s">
        <v>95</v>
      </c>
      <c r="C27" s="146"/>
      <c r="D27" s="146"/>
      <c r="E27" s="147" t="s">
        <v>105</v>
      </c>
      <c r="F27" s="172"/>
      <c r="G27" s="172"/>
      <c r="H27" s="159">
        <f t="shared" si="0"/>
        <v>9760</v>
      </c>
      <c r="I27" s="173">
        <f>I30</f>
        <v>9760</v>
      </c>
      <c r="J27" s="173">
        <f>J30</f>
        <v>0</v>
      </c>
      <c r="K27" s="173">
        <f>K30</f>
        <v>9760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</row>
    <row r="28" spans="1:37" s="33" customFormat="1" ht="21" hidden="1" customHeight="1">
      <c r="A28" s="93"/>
      <c r="B28" s="165" t="s">
        <v>94</v>
      </c>
      <c r="C28" s="146"/>
      <c r="D28" s="146"/>
      <c r="E28" s="147" t="s">
        <v>105</v>
      </c>
      <c r="F28" s="172"/>
      <c r="G28" s="172"/>
      <c r="H28" s="159">
        <f t="shared" si="0"/>
        <v>9760</v>
      </c>
      <c r="I28" s="173">
        <f>I27</f>
        <v>9760</v>
      </c>
      <c r="J28" s="173">
        <f>J27</f>
        <v>0</v>
      </c>
      <c r="K28" s="173">
        <f>K27</f>
        <v>9760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</row>
    <row r="29" spans="1:37" s="34" customFormat="1" ht="25.5" hidden="1" customHeight="1">
      <c r="A29" s="93"/>
      <c r="B29" s="151" t="s">
        <v>117</v>
      </c>
      <c r="C29" s="153">
        <v>3130</v>
      </c>
      <c r="D29" s="146"/>
      <c r="E29" s="174" t="s">
        <v>118</v>
      </c>
      <c r="F29" s="172"/>
      <c r="G29" s="172"/>
      <c r="H29" s="159">
        <f t="shared" si="0"/>
        <v>9760</v>
      </c>
      <c r="I29" s="171">
        <f>I30</f>
        <v>9760</v>
      </c>
      <c r="J29" s="171">
        <f>J30</f>
        <v>0</v>
      </c>
      <c r="K29" s="171">
        <f>K30</f>
        <v>9760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</row>
    <row r="30" spans="1:37" s="34" customFormat="1" ht="25.5" hidden="1" customHeight="1">
      <c r="A30" s="93"/>
      <c r="B30" s="151" t="s">
        <v>119</v>
      </c>
      <c r="C30" s="153">
        <v>3132</v>
      </c>
      <c r="D30" s="151" t="s">
        <v>68</v>
      </c>
      <c r="E30" s="158" t="s">
        <v>120</v>
      </c>
      <c r="F30" s="158"/>
      <c r="G30" s="158"/>
      <c r="H30" s="159">
        <f t="shared" si="0"/>
        <v>9760</v>
      </c>
      <c r="I30" s="171">
        <v>9760</v>
      </c>
      <c r="J30" s="171">
        <v>0</v>
      </c>
      <c r="K30" s="161">
        <f>I30+J30</f>
        <v>9760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</row>
    <row r="31" spans="1:37" s="34" customFormat="1" ht="25.5" hidden="1" customHeight="1">
      <c r="A31" s="93"/>
      <c r="B31" s="169"/>
      <c r="C31" s="170"/>
      <c r="D31" s="170"/>
      <c r="E31" s="170"/>
      <c r="F31" s="142" t="s">
        <v>121</v>
      </c>
      <c r="G31" s="142"/>
      <c r="H31" s="159">
        <f t="shared" si="0"/>
        <v>0</v>
      </c>
      <c r="I31" s="159">
        <f>I33</f>
        <v>0</v>
      </c>
      <c r="J31" s="159">
        <f>J33</f>
        <v>0</v>
      </c>
      <c r="K31" s="159">
        <f>K33</f>
        <v>0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</row>
    <row r="32" spans="1:37" s="33" customFormat="1" ht="25.5" hidden="1" customHeight="1">
      <c r="A32" s="93"/>
      <c r="B32" s="151"/>
      <c r="C32" s="153"/>
      <c r="D32" s="153"/>
      <c r="E32" s="153"/>
      <c r="F32" s="143" t="s">
        <v>103</v>
      </c>
      <c r="G32" s="143"/>
      <c r="H32" s="159">
        <f t="shared" si="0"/>
        <v>0</v>
      </c>
      <c r="I32" s="160"/>
      <c r="J32" s="160"/>
      <c r="K32" s="161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</row>
    <row r="33" spans="1:37" s="32" customFormat="1" ht="80.25" hidden="1" customHeight="1">
      <c r="A33" s="93"/>
      <c r="B33" s="165" t="s">
        <v>104</v>
      </c>
      <c r="C33" s="146"/>
      <c r="D33" s="146"/>
      <c r="E33" s="147" t="s">
        <v>105</v>
      </c>
      <c r="F33" s="148"/>
      <c r="G33" s="148"/>
      <c r="H33" s="159">
        <f t="shared" si="0"/>
        <v>0</v>
      </c>
      <c r="I33" s="167">
        <f>I37+I35+I34</f>
        <v>0</v>
      </c>
      <c r="J33" s="167">
        <f>J37+J35+J34</f>
        <v>0</v>
      </c>
      <c r="K33" s="168">
        <f>K35+K37+K34</f>
        <v>0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</row>
    <row r="34" spans="1:37" s="33" customFormat="1" ht="21" hidden="1" customHeight="1">
      <c r="A34" s="93"/>
      <c r="B34" s="151">
        <v>130102</v>
      </c>
      <c r="C34" s="153"/>
      <c r="D34" s="153"/>
      <c r="E34" s="140" t="s">
        <v>122</v>
      </c>
      <c r="F34" s="140"/>
      <c r="G34" s="140"/>
      <c r="H34" s="159">
        <f t="shared" si="0"/>
        <v>0</v>
      </c>
      <c r="I34" s="171"/>
      <c r="J34" s="160"/>
      <c r="K34" s="161">
        <f>J34+I34</f>
        <v>0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</row>
    <row r="35" spans="1:37" s="34" customFormat="1" ht="25.5" hidden="1" customHeight="1">
      <c r="A35" s="93"/>
      <c r="B35" s="151">
        <v>130201</v>
      </c>
      <c r="C35" s="153"/>
      <c r="D35" s="151" t="s">
        <v>123</v>
      </c>
      <c r="E35" s="140" t="s">
        <v>124</v>
      </c>
      <c r="F35" s="140"/>
      <c r="G35" s="140"/>
      <c r="H35" s="159">
        <f t="shared" si="0"/>
        <v>0</v>
      </c>
      <c r="I35" s="171"/>
      <c r="J35" s="160">
        <v>0</v>
      </c>
      <c r="K35" s="161">
        <f>J35+I35</f>
        <v>0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</row>
    <row r="36" spans="1:37" s="34" customFormat="1" ht="25.5" hidden="1" customHeight="1">
      <c r="A36" s="93"/>
      <c r="B36" s="175"/>
      <c r="C36" s="27"/>
      <c r="D36" s="27"/>
      <c r="E36" s="27"/>
      <c r="F36" s="27"/>
      <c r="G36" s="27"/>
      <c r="H36" s="159">
        <f t="shared" si="0"/>
        <v>0</v>
      </c>
      <c r="I36" s="35"/>
      <c r="J36" s="35"/>
      <c r="K36" s="35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</row>
    <row r="37" spans="1:37" s="34" customFormat="1" ht="34.5" hidden="1" customHeight="1">
      <c r="A37" s="93"/>
      <c r="B37" s="151"/>
      <c r="C37" s="153"/>
      <c r="D37" s="153"/>
      <c r="E37" s="158"/>
      <c r="F37" s="143"/>
      <c r="G37" s="143"/>
      <c r="H37" s="159">
        <f t="shared" si="0"/>
        <v>0</v>
      </c>
      <c r="I37" s="160"/>
      <c r="J37" s="160"/>
      <c r="K37" s="161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</row>
    <row r="38" spans="1:37" s="33" customFormat="1" ht="25.5" hidden="1" customHeight="1">
      <c r="A38" s="93"/>
      <c r="B38" s="151">
        <v>130204</v>
      </c>
      <c r="C38" s="176"/>
      <c r="D38" s="176"/>
      <c r="E38" s="177" t="s">
        <v>125</v>
      </c>
      <c r="F38" s="140"/>
      <c r="G38" s="140"/>
      <c r="H38" s="159">
        <f t="shared" si="0"/>
        <v>0</v>
      </c>
      <c r="I38" s="160"/>
      <c r="J38" s="160"/>
      <c r="K38" s="161">
        <f>J38+I38</f>
        <v>0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</row>
    <row r="39" spans="1:37" s="32" customFormat="1" ht="198.75" customHeight="1">
      <c r="A39" s="93"/>
      <c r="B39" s="169"/>
      <c r="C39" s="170"/>
      <c r="D39" s="170"/>
      <c r="E39" s="170"/>
      <c r="F39" s="142" t="s">
        <v>264</v>
      </c>
      <c r="G39" s="142" t="s">
        <v>319</v>
      </c>
      <c r="H39" s="159">
        <f t="shared" si="0"/>
        <v>244550</v>
      </c>
      <c r="I39" s="159">
        <f>I41</f>
        <v>244550</v>
      </c>
      <c r="J39" s="159">
        <f>J41</f>
        <v>0</v>
      </c>
      <c r="K39" s="159">
        <f>K41</f>
        <v>0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</row>
    <row r="40" spans="1:37" s="33" customFormat="1" ht="22.5" customHeight="1">
      <c r="A40" s="93"/>
      <c r="B40" s="178"/>
      <c r="C40" s="143"/>
      <c r="D40" s="143"/>
      <c r="E40" s="143"/>
      <c r="F40" s="143" t="s">
        <v>103</v>
      </c>
      <c r="G40" s="143"/>
      <c r="H40" s="159">
        <f t="shared" si="0"/>
        <v>0</v>
      </c>
      <c r="I40" s="171"/>
      <c r="J40" s="171"/>
      <c r="K40" s="161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</row>
    <row r="41" spans="1:37" s="33" customFormat="1" ht="42" customHeight="1">
      <c r="A41" s="93"/>
      <c r="B41" s="165" t="s">
        <v>164</v>
      </c>
      <c r="C41" s="179"/>
      <c r="D41" s="179"/>
      <c r="E41" s="147" t="s">
        <v>75</v>
      </c>
      <c r="F41" s="172"/>
      <c r="G41" s="172"/>
      <c r="H41" s="159">
        <f t="shared" si="0"/>
        <v>244550</v>
      </c>
      <c r="I41" s="173">
        <f>I42</f>
        <v>244550</v>
      </c>
      <c r="J41" s="173">
        <f>J42</f>
        <v>0</v>
      </c>
      <c r="K41" s="173">
        <f>K42</f>
        <v>0</v>
      </c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</row>
    <row r="42" spans="1:37" s="33" customFormat="1" ht="41.25" customHeight="1">
      <c r="A42" s="93"/>
      <c r="B42" s="182" t="s">
        <v>165</v>
      </c>
      <c r="C42" s="182"/>
      <c r="D42" s="179"/>
      <c r="E42" s="183" t="s">
        <v>75</v>
      </c>
      <c r="F42" s="172"/>
      <c r="G42" s="172"/>
      <c r="H42" s="159">
        <f t="shared" si="0"/>
        <v>244550</v>
      </c>
      <c r="I42" s="173">
        <f>I43+I44+I45</f>
        <v>244550</v>
      </c>
      <c r="J42" s="173">
        <f>J43</f>
        <v>0</v>
      </c>
      <c r="K42" s="173">
        <f>K43+K44+K45</f>
        <v>0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</row>
    <row r="43" spans="1:37" s="33" customFormat="1" ht="36" customHeight="1">
      <c r="A43" s="94"/>
      <c r="B43" s="151" t="s">
        <v>199</v>
      </c>
      <c r="C43" s="153">
        <v>3210</v>
      </c>
      <c r="D43" s="181">
        <v>1050</v>
      </c>
      <c r="E43" s="164" t="s">
        <v>65</v>
      </c>
      <c r="F43" s="172"/>
      <c r="G43" s="172"/>
      <c r="H43" s="159">
        <f t="shared" si="0"/>
        <v>94550</v>
      </c>
      <c r="I43" s="171">
        <v>94550</v>
      </c>
      <c r="J43" s="171">
        <v>0</v>
      </c>
      <c r="K43" s="161">
        <v>0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</row>
    <row r="44" spans="1:37" s="34" customFormat="1" ht="33" customHeight="1">
      <c r="A44" s="95"/>
      <c r="B44" s="151" t="s">
        <v>211</v>
      </c>
      <c r="C44" s="153">
        <v>3242</v>
      </c>
      <c r="D44" s="180" t="s">
        <v>64</v>
      </c>
      <c r="E44" s="164" t="s">
        <v>127</v>
      </c>
      <c r="F44" s="158"/>
      <c r="G44" s="158"/>
      <c r="H44" s="159">
        <f t="shared" si="0"/>
        <v>150000</v>
      </c>
      <c r="I44" s="171">
        <v>150000</v>
      </c>
      <c r="J44" s="171">
        <v>0</v>
      </c>
      <c r="K44" s="161">
        <v>0</v>
      </c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</row>
    <row r="45" spans="1:37" s="34" customFormat="1" ht="36.75" hidden="1" customHeight="1">
      <c r="A45" s="95"/>
      <c r="B45" s="164" t="s">
        <v>174</v>
      </c>
      <c r="C45" s="158">
        <v>9770</v>
      </c>
      <c r="D45" s="151" t="s">
        <v>55</v>
      </c>
      <c r="E45" s="164" t="s">
        <v>54</v>
      </c>
      <c r="F45" s="158"/>
      <c r="G45" s="158"/>
      <c r="H45" s="159">
        <f t="shared" si="0"/>
        <v>0</v>
      </c>
      <c r="I45" s="184">
        <v>0</v>
      </c>
      <c r="J45" s="171">
        <v>0</v>
      </c>
      <c r="K45" s="161">
        <v>0</v>
      </c>
    </row>
    <row r="46" spans="1:37" s="34" customFormat="1" ht="192.75" customHeight="1">
      <c r="A46" s="95"/>
      <c r="B46" s="159"/>
      <c r="C46" s="159"/>
      <c r="D46" s="159"/>
      <c r="E46" s="159"/>
      <c r="F46" s="159" t="s">
        <v>265</v>
      </c>
      <c r="G46" s="159" t="s">
        <v>318</v>
      </c>
      <c r="H46" s="159">
        <f t="shared" si="0"/>
        <v>1506547</v>
      </c>
      <c r="I46" s="159">
        <f>I48</f>
        <v>1406547</v>
      </c>
      <c r="J46" s="159">
        <f>J48</f>
        <v>100000</v>
      </c>
      <c r="K46" s="159">
        <f>K48</f>
        <v>0</v>
      </c>
    </row>
    <row r="47" spans="1:37" s="34" customFormat="1" ht="26.25" customHeight="1">
      <c r="A47" s="95"/>
      <c r="B47" s="178"/>
      <c r="C47" s="143"/>
      <c r="D47" s="143"/>
      <c r="E47" s="143"/>
      <c r="F47" s="143" t="s">
        <v>103</v>
      </c>
      <c r="G47" s="143"/>
      <c r="H47" s="159">
        <f t="shared" si="0"/>
        <v>0</v>
      </c>
      <c r="I47" s="160"/>
      <c r="J47" s="160"/>
      <c r="K47" s="173"/>
    </row>
    <row r="48" spans="1:37" s="33" customFormat="1" ht="30.75" customHeight="1">
      <c r="A48" s="93"/>
      <c r="B48" s="185" t="s">
        <v>164</v>
      </c>
      <c r="C48" s="186"/>
      <c r="D48" s="186"/>
      <c r="E48" s="147" t="s">
        <v>75</v>
      </c>
      <c r="F48" s="166"/>
      <c r="G48" s="166"/>
      <c r="H48" s="159">
        <f t="shared" si="0"/>
        <v>1506547</v>
      </c>
      <c r="I48" s="173">
        <f>I49</f>
        <v>1406547</v>
      </c>
      <c r="J48" s="173">
        <f>J49</f>
        <v>100000</v>
      </c>
      <c r="K48" s="173">
        <f>K49</f>
        <v>0</v>
      </c>
    </row>
    <row r="49" spans="1:11" s="33" customFormat="1" ht="28.5" customHeight="1">
      <c r="A49" s="93"/>
      <c r="B49" s="185" t="s">
        <v>165</v>
      </c>
      <c r="C49" s="186"/>
      <c r="D49" s="186"/>
      <c r="E49" s="147" t="s">
        <v>75</v>
      </c>
      <c r="F49" s="166"/>
      <c r="G49" s="166"/>
      <c r="H49" s="159">
        <f t="shared" si="0"/>
        <v>1506547</v>
      </c>
      <c r="I49" s="173">
        <f>I50+I51+I52+I53+I55+I54+I56+I57</f>
        <v>1406547</v>
      </c>
      <c r="J49" s="173">
        <f>J50+J51+J52+J53+J55+J54+J56+J57</f>
        <v>100000</v>
      </c>
      <c r="K49" s="173">
        <f>K50+K51+K52+K53+K55+K54+K56+K57</f>
        <v>0</v>
      </c>
    </row>
    <row r="50" spans="1:11" s="33" customFormat="1" ht="33" customHeight="1">
      <c r="A50" s="93"/>
      <c r="B50" s="164" t="s">
        <v>195</v>
      </c>
      <c r="C50" s="158">
        <v>1020</v>
      </c>
      <c r="D50" s="151" t="s">
        <v>71</v>
      </c>
      <c r="E50" s="164" t="s">
        <v>212</v>
      </c>
      <c r="F50" s="140"/>
      <c r="G50" s="140"/>
      <c r="H50" s="159">
        <f t="shared" si="0"/>
        <v>550000</v>
      </c>
      <c r="I50" s="184">
        <v>550000</v>
      </c>
      <c r="J50" s="160">
        <v>0</v>
      </c>
      <c r="K50" s="171">
        <v>0</v>
      </c>
    </row>
    <row r="51" spans="1:11" s="33" customFormat="1" ht="30.75" customHeight="1">
      <c r="A51" s="93"/>
      <c r="B51" s="164" t="s">
        <v>197</v>
      </c>
      <c r="C51" s="158">
        <v>1010</v>
      </c>
      <c r="D51" s="151" t="s">
        <v>72</v>
      </c>
      <c r="E51" s="164" t="s">
        <v>214</v>
      </c>
      <c r="F51" s="140"/>
      <c r="G51" s="140"/>
      <c r="H51" s="159">
        <f t="shared" si="0"/>
        <v>300000</v>
      </c>
      <c r="I51" s="184">
        <v>200000</v>
      </c>
      <c r="J51" s="160">
        <v>100000</v>
      </c>
      <c r="K51" s="171">
        <v>0</v>
      </c>
    </row>
    <row r="52" spans="1:11" s="63" customFormat="1" ht="28.5" customHeight="1">
      <c r="A52" s="93"/>
      <c r="B52" s="164" t="s">
        <v>195</v>
      </c>
      <c r="C52" s="158">
        <v>1020</v>
      </c>
      <c r="D52" s="151" t="s">
        <v>71</v>
      </c>
      <c r="E52" s="164" t="s">
        <v>213</v>
      </c>
      <c r="F52" s="140"/>
      <c r="G52" s="140"/>
      <c r="H52" s="159">
        <f t="shared" si="0"/>
        <v>350000</v>
      </c>
      <c r="I52" s="184">
        <v>350000</v>
      </c>
      <c r="J52" s="160">
        <v>0</v>
      </c>
      <c r="K52" s="171">
        <v>0</v>
      </c>
    </row>
    <row r="53" spans="1:11" s="32" customFormat="1" ht="73.5" customHeight="1">
      <c r="A53" s="93"/>
      <c r="B53" s="164" t="s">
        <v>168</v>
      </c>
      <c r="C53" s="158">
        <v>3140</v>
      </c>
      <c r="D53" s="151" t="s">
        <v>68</v>
      </c>
      <c r="E53" s="164" t="s">
        <v>128</v>
      </c>
      <c r="F53" s="140"/>
      <c r="G53" s="140"/>
      <c r="H53" s="159">
        <f t="shared" si="0"/>
        <v>210000</v>
      </c>
      <c r="I53" s="171">
        <v>210000</v>
      </c>
      <c r="J53" s="160">
        <v>0</v>
      </c>
      <c r="K53" s="171">
        <v>0</v>
      </c>
    </row>
    <row r="54" spans="1:11" s="30" customFormat="1" ht="29.25" customHeight="1">
      <c r="A54" s="93"/>
      <c r="B54" s="164" t="s">
        <v>218</v>
      </c>
      <c r="C54" s="158">
        <v>1162</v>
      </c>
      <c r="D54" s="151" t="s">
        <v>220</v>
      </c>
      <c r="E54" s="164" t="s">
        <v>221</v>
      </c>
      <c r="F54" s="166"/>
      <c r="G54" s="166"/>
      <c r="H54" s="159">
        <f t="shared" si="0"/>
        <v>3620</v>
      </c>
      <c r="I54" s="160">
        <v>3620</v>
      </c>
      <c r="J54" s="160">
        <v>0</v>
      </c>
      <c r="K54" s="171">
        <v>0</v>
      </c>
    </row>
    <row r="55" spans="1:11" s="31" customFormat="1" ht="0.75" customHeight="1">
      <c r="A55" s="96"/>
      <c r="B55" s="164" t="s">
        <v>195</v>
      </c>
      <c r="C55" s="158">
        <v>1020</v>
      </c>
      <c r="D55" s="151" t="s">
        <v>71</v>
      </c>
      <c r="E55" s="164" t="s">
        <v>222</v>
      </c>
      <c r="F55" s="166"/>
      <c r="G55" s="166"/>
      <c r="H55" s="159">
        <f t="shared" si="0"/>
        <v>0</v>
      </c>
      <c r="I55" s="160">
        <v>0</v>
      </c>
      <c r="J55" s="160">
        <v>0</v>
      </c>
      <c r="K55" s="171">
        <f t="shared" ref="K55:K56" si="1">I55+J55</f>
        <v>0</v>
      </c>
    </row>
    <row r="56" spans="1:11" s="31" customFormat="1" ht="36.75" hidden="1" customHeight="1">
      <c r="A56" s="96"/>
      <c r="B56" s="164" t="s">
        <v>197</v>
      </c>
      <c r="C56" s="158" t="s">
        <v>176</v>
      </c>
      <c r="D56" s="151" t="s">
        <v>72</v>
      </c>
      <c r="E56" s="164" t="s">
        <v>196</v>
      </c>
      <c r="F56" s="166"/>
      <c r="G56" s="166"/>
      <c r="H56" s="159">
        <f t="shared" si="0"/>
        <v>0</v>
      </c>
      <c r="I56" s="160">
        <v>0</v>
      </c>
      <c r="J56" s="160">
        <v>0</v>
      </c>
      <c r="K56" s="171">
        <f t="shared" si="1"/>
        <v>0</v>
      </c>
    </row>
    <row r="57" spans="1:11" s="30" customFormat="1" ht="36" customHeight="1">
      <c r="A57" s="93"/>
      <c r="B57" s="164" t="s">
        <v>174</v>
      </c>
      <c r="C57" s="158">
        <v>9770</v>
      </c>
      <c r="D57" s="151" t="s">
        <v>55</v>
      </c>
      <c r="E57" s="164" t="s">
        <v>54</v>
      </c>
      <c r="F57" s="166"/>
      <c r="G57" s="166"/>
      <c r="H57" s="159">
        <f t="shared" si="0"/>
        <v>92927</v>
      </c>
      <c r="I57" s="160">
        <v>92927</v>
      </c>
      <c r="J57" s="160">
        <v>0</v>
      </c>
      <c r="K57" s="171">
        <v>0</v>
      </c>
    </row>
    <row r="58" spans="1:11" s="30" customFormat="1" ht="162" customHeight="1">
      <c r="A58" s="93"/>
      <c r="B58" s="162"/>
      <c r="C58" s="142"/>
      <c r="D58" s="142"/>
      <c r="E58" s="142"/>
      <c r="F58" s="142" t="s">
        <v>320</v>
      </c>
      <c r="G58" s="142" t="s">
        <v>321</v>
      </c>
      <c r="H58" s="159">
        <f t="shared" si="0"/>
        <v>551300</v>
      </c>
      <c r="I58" s="159">
        <f>I60</f>
        <v>550000</v>
      </c>
      <c r="J58" s="159">
        <f>J60</f>
        <v>1300</v>
      </c>
      <c r="K58" s="163">
        <f>K60</f>
        <v>0</v>
      </c>
    </row>
    <row r="59" spans="1:11" s="30" customFormat="1" ht="36.75" customHeight="1">
      <c r="A59" s="93"/>
      <c r="B59" s="164"/>
      <c r="C59" s="158"/>
      <c r="D59" s="158"/>
      <c r="E59" s="143"/>
      <c r="F59" s="143" t="s">
        <v>103</v>
      </c>
      <c r="G59" s="143"/>
      <c r="H59" s="159">
        <f t="shared" si="0"/>
        <v>0</v>
      </c>
      <c r="I59" s="160"/>
      <c r="J59" s="160"/>
      <c r="K59" s="161"/>
    </row>
    <row r="60" spans="1:11" s="30" customFormat="1" ht="36.75" customHeight="1">
      <c r="A60" s="93"/>
      <c r="B60" s="165" t="s">
        <v>164</v>
      </c>
      <c r="C60" s="146"/>
      <c r="D60" s="146"/>
      <c r="E60" s="147" t="s">
        <v>75</v>
      </c>
      <c r="F60" s="166"/>
      <c r="G60" s="166"/>
      <c r="H60" s="159">
        <f t="shared" ref="H60:H112" si="2">I60+J60</f>
        <v>551300</v>
      </c>
      <c r="I60" s="167">
        <f>I61</f>
        <v>550000</v>
      </c>
      <c r="J60" s="167">
        <f t="shared" ref="J60:K60" si="3">J61</f>
        <v>1300</v>
      </c>
      <c r="K60" s="167">
        <f t="shared" si="3"/>
        <v>0</v>
      </c>
    </row>
    <row r="61" spans="1:11" s="62" customFormat="1" ht="39.75" customHeight="1">
      <c r="A61" s="93"/>
      <c r="B61" s="187" t="s">
        <v>165</v>
      </c>
      <c r="C61" s="172"/>
      <c r="D61" s="172"/>
      <c r="E61" s="147" t="s">
        <v>75</v>
      </c>
      <c r="F61" s="166"/>
      <c r="G61" s="166"/>
      <c r="H61" s="159">
        <f t="shared" si="2"/>
        <v>551300</v>
      </c>
      <c r="I61" s="167">
        <f>+I63+I62+I108+I109</f>
        <v>550000</v>
      </c>
      <c r="J61" s="167">
        <f>+J63+J62+J108+J109</f>
        <v>1300</v>
      </c>
      <c r="K61" s="167">
        <f>+K63+K62+K108+K109</f>
        <v>0</v>
      </c>
    </row>
    <row r="62" spans="1:11" s="62" customFormat="1" ht="36.75" customHeight="1">
      <c r="A62" s="93"/>
      <c r="B62" s="164" t="s">
        <v>182</v>
      </c>
      <c r="C62" s="164">
        <v>8340</v>
      </c>
      <c r="D62" s="164" t="s">
        <v>180</v>
      </c>
      <c r="E62" s="164" t="s">
        <v>179</v>
      </c>
      <c r="F62" s="166"/>
      <c r="G62" s="166"/>
      <c r="H62" s="159">
        <f t="shared" si="2"/>
        <v>1300</v>
      </c>
      <c r="I62" s="160">
        <v>0</v>
      </c>
      <c r="J62" s="160">
        <v>1300</v>
      </c>
      <c r="K62" s="160">
        <v>0</v>
      </c>
    </row>
    <row r="63" spans="1:11" s="62" customFormat="1" ht="45.75" customHeight="1">
      <c r="A63" s="93"/>
      <c r="B63" s="164" t="s">
        <v>231</v>
      </c>
      <c r="C63" s="164" t="s">
        <v>232</v>
      </c>
      <c r="D63" s="164" t="s">
        <v>58</v>
      </c>
      <c r="E63" s="164" t="s">
        <v>239</v>
      </c>
      <c r="F63" s="166"/>
      <c r="G63" s="166"/>
      <c r="H63" s="159">
        <f t="shared" si="2"/>
        <v>550000</v>
      </c>
      <c r="I63" s="160">
        <v>550000</v>
      </c>
      <c r="J63" s="160">
        <v>0</v>
      </c>
      <c r="K63" s="161">
        <v>0</v>
      </c>
    </row>
    <row r="64" spans="1:11" s="32" customFormat="1" ht="53.25" hidden="1" customHeight="1">
      <c r="A64" s="97"/>
      <c r="B64" s="164">
        <v>100202</v>
      </c>
      <c r="C64" s="158"/>
      <c r="D64" s="189" t="s">
        <v>60</v>
      </c>
      <c r="E64" s="164" t="s">
        <v>130</v>
      </c>
      <c r="F64" s="140"/>
      <c r="G64" s="140"/>
      <c r="H64" s="159">
        <f t="shared" si="2"/>
        <v>0</v>
      </c>
      <c r="I64" s="160"/>
      <c r="J64" s="160">
        <v>0</v>
      </c>
      <c r="K64" s="161">
        <v>0</v>
      </c>
    </row>
    <row r="65" spans="1:13" s="33" customFormat="1" ht="33" hidden="1" customHeight="1">
      <c r="A65" s="94"/>
      <c r="B65" s="162"/>
      <c r="C65" s="142"/>
      <c r="D65" s="142"/>
      <c r="E65" s="164"/>
      <c r="F65" s="142" t="s">
        <v>131</v>
      </c>
      <c r="G65" s="142"/>
      <c r="H65" s="159">
        <f t="shared" si="2"/>
        <v>0</v>
      </c>
      <c r="I65" s="159">
        <f>I67</f>
        <v>0</v>
      </c>
      <c r="J65" s="159">
        <f>J67</f>
        <v>0</v>
      </c>
      <c r="K65" s="161">
        <v>0</v>
      </c>
    </row>
    <row r="66" spans="1:13" s="34" customFormat="1" ht="33" hidden="1" customHeight="1">
      <c r="A66" s="95"/>
      <c r="B66" s="164"/>
      <c r="C66" s="158"/>
      <c r="D66" s="158"/>
      <c r="E66" s="164"/>
      <c r="F66" s="143" t="s">
        <v>103</v>
      </c>
      <c r="G66" s="143"/>
      <c r="H66" s="159">
        <f t="shared" si="2"/>
        <v>0</v>
      </c>
      <c r="I66" s="160"/>
      <c r="J66" s="160"/>
      <c r="K66" s="161">
        <v>0</v>
      </c>
    </row>
    <row r="67" spans="1:13" s="33" customFormat="1" ht="46.5" hidden="1" customHeight="1">
      <c r="A67" s="94"/>
      <c r="B67" s="182" t="s">
        <v>132</v>
      </c>
      <c r="C67" s="179"/>
      <c r="D67" s="179"/>
      <c r="E67" s="164" t="s">
        <v>133</v>
      </c>
      <c r="F67" s="166"/>
      <c r="G67" s="166"/>
      <c r="H67" s="159">
        <f t="shared" si="2"/>
        <v>0</v>
      </c>
      <c r="I67" s="167">
        <f>I68</f>
        <v>0</v>
      </c>
      <c r="J67" s="167">
        <f>J68</f>
        <v>0</v>
      </c>
      <c r="K67" s="161">
        <v>0</v>
      </c>
      <c r="L67" s="36"/>
      <c r="M67" s="36"/>
    </row>
    <row r="68" spans="1:13" s="33" customFormat="1" ht="46.5" hidden="1" customHeight="1">
      <c r="A68" s="94"/>
      <c r="B68" s="164">
        <v>120201</v>
      </c>
      <c r="C68" s="158"/>
      <c r="D68" s="151" t="s">
        <v>134</v>
      </c>
      <c r="E68" s="164" t="s">
        <v>135</v>
      </c>
      <c r="F68" s="140"/>
      <c r="G68" s="140"/>
      <c r="H68" s="159">
        <f t="shared" si="2"/>
        <v>0</v>
      </c>
      <c r="I68" s="160"/>
      <c r="J68" s="160">
        <v>0</v>
      </c>
      <c r="K68" s="161">
        <v>0</v>
      </c>
      <c r="L68" s="36"/>
      <c r="M68" s="36"/>
    </row>
    <row r="69" spans="1:13" s="32" customFormat="1" ht="46.5" hidden="1" customHeight="1">
      <c r="A69" s="97"/>
      <c r="B69" s="162"/>
      <c r="C69" s="142"/>
      <c r="D69" s="142"/>
      <c r="E69" s="164"/>
      <c r="F69" s="142" t="s">
        <v>136</v>
      </c>
      <c r="G69" s="142"/>
      <c r="H69" s="159">
        <f t="shared" si="2"/>
        <v>0</v>
      </c>
      <c r="I69" s="159">
        <f>I71</f>
        <v>0</v>
      </c>
      <c r="J69" s="163"/>
      <c r="K69" s="161">
        <v>0</v>
      </c>
    </row>
    <row r="70" spans="1:13" s="33" customFormat="1" ht="33" hidden="1" customHeight="1">
      <c r="A70" s="94"/>
      <c r="B70" s="164"/>
      <c r="C70" s="158"/>
      <c r="D70" s="158"/>
      <c r="E70" s="164"/>
      <c r="F70" s="143" t="s">
        <v>103</v>
      </c>
      <c r="G70" s="143"/>
      <c r="H70" s="159">
        <f t="shared" si="2"/>
        <v>0</v>
      </c>
      <c r="I70" s="160"/>
      <c r="J70" s="160"/>
      <c r="K70" s="161">
        <v>0</v>
      </c>
    </row>
    <row r="71" spans="1:13" s="34" customFormat="1" ht="23.25" hidden="1" customHeight="1">
      <c r="A71" s="95"/>
      <c r="B71" s="182" t="s">
        <v>132</v>
      </c>
      <c r="C71" s="179"/>
      <c r="D71" s="179"/>
      <c r="E71" s="164" t="s">
        <v>133</v>
      </c>
      <c r="F71" s="166"/>
      <c r="G71" s="166"/>
      <c r="H71" s="159">
        <f t="shared" si="2"/>
        <v>0</v>
      </c>
      <c r="I71" s="167">
        <f>I72+I73</f>
        <v>0</v>
      </c>
      <c r="J71" s="168"/>
      <c r="K71" s="161">
        <v>0</v>
      </c>
    </row>
    <row r="72" spans="1:13" s="33" customFormat="1" ht="48.75" hidden="1" customHeight="1">
      <c r="A72" s="94"/>
      <c r="B72" s="164">
        <v>180409</v>
      </c>
      <c r="C72" s="190"/>
      <c r="D72" s="190"/>
      <c r="E72" s="164" t="s">
        <v>137</v>
      </c>
      <c r="F72" s="140"/>
      <c r="G72" s="140"/>
      <c r="H72" s="159">
        <f t="shared" si="2"/>
        <v>0</v>
      </c>
      <c r="I72" s="160"/>
      <c r="J72" s="160"/>
      <c r="K72" s="161">
        <v>0</v>
      </c>
      <c r="L72" s="36"/>
      <c r="M72" s="36"/>
    </row>
    <row r="73" spans="1:13" s="32" customFormat="1" ht="58.5" hidden="1" customHeight="1">
      <c r="A73" s="97"/>
      <c r="B73" s="164">
        <v>180410</v>
      </c>
      <c r="C73" s="158"/>
      <c r="D73" s="158"/>
      <c r="E73" s="164" t="s">
        <v>138</v>
      </c>
      <c r="F73" s="140"/>
      <c r="G73" s="140"/>
      <c r="H73" s="159">
        <f t="shared" si="2"/>
        <v>0</v>
      </c>
      <c r="I73" s="160"/>
      <c r="J73" s="160"/>
      <c r="K73" s="161">
        <v>0</v>
      </c>
    </row>
    <row r="74" spans="1:13" s="33" customFormat="1" ht="21" hidden="1" customHeight="1">
      <c r="A74" s="94"/>
      <c r="B74" s="162"/>
      <c r="C74" s="142"/>
      <c r="D74" s="142"/>
      <c r="E74" s="164"/>
      <c r="F74" s="142" t="s">
        <v>139</v>
      </c>
      <c r="G74" s="142"/>
      <c r="H74" s="159">
        <f t="shared" si="2"/>
        <v>0</v>
      </c>
      <c r="I74" s="159">
        <f>I76</f>
        <v>0</v>
      </c>
      <c r="J74" s="159">
        <f>J76</f>
        <v>0</v>
      </c>
      <c r="K74" s="161">
        <v>0</v>
      </c>
    </row>
    <row r="75" spans="1:13" s="34" customFormat="1" ht="27.75" hidden="1" customHeight="1">
      <c r="A75" s="95"/>
      <c r="B75" s="164"/>
      <c r="C75" s="158"/>
      <c r="D75" s="158"/>
      <c r="E75" s="164"/>
      <c r="F75" s="143" t="s">
        <v>103</v>
      </c>
      <c r="G75" s="143"/>
      <c r="H75" s="159">
        <f t="shared" si="2"/>
        <v>0</v>
      </c>
      <c r="I75" s="160"/>
      <c r="J75" s="160"/>
      <c r="K75" s="161">
        <v>0</v>
      </c>
    </row>
    <row r="76" spans="1:13" s="33" customFormat="1" ht="30.75" hidden="1" customHeight="1">
      <c r="A76" s="94"/>
      <c r="B76" s="165" t="s">
        <v>95</v>
      </c>
      <c r="C76" s="146"/>
      <c r="D76" s="146"/>
      <c r="E76" s="164" t="s">
        <v>105</v>
      </c>
      <c r="F76" s="148"/>
      <c r="G76" s="148"/>
      <c r="H76" s="159">
        <f t="shared" si="2"/>
        <v>0</v>
      </c>
      <c r="I76" s="167">
        <f>I78</f>
        <v>0</v>
      </c>
      <c r="J76" s="167">
        <f>J78</f>
        <v>0</v>
      </c>
      <c r="K76" s="161">
        <v>0</v>
      </c>
    </row>
    <row r="77" spans="1:13" s="32" customFormat="1" ht="94.5" hidden="1" customHeight="1">
      <c r="A77" s="97"/>
      <c r="B77" s="165" t="s">
        <v>94</v>
      </c>
      <c r="C77" s="146"/>
      <c r="D77" s="146"/>
      <c r="E77" s="164" t="s">
        <v>105</v>
      </c>
      <c r="F77" s="148"/>
      <c r="G77" s="148"/>
      <c r="H77" s="159">
        <f t="shared" si="2"/>
        <v>0</v>
      </c>
      <c r="I77" s="167">
        <f>I76</f>
        <v>0</v>
      </c>
      <c r="J77" s="167">
        <f>J76</f>
        <v>0</v>
      </c>
      <c r="K77" s="161">
        <v>0</v>
      </c>
    </row>
    <row r="78" spans="1:13" s="33" customFormat="1" ht="23.25" hidden="1" customHeight="1">
      <c r="A78" s="94"/>
      <c r="B78" s="164" t="s">
        <v>140</v>
      </c>
      <c r="C78" s="158">
        <v>7310</v>
      </c>
      <c r="D78" s="189" t="s">
        <v>57</v>
      </c>
      <c r="E78" s="164" t="s">
        <v>56</v>
      </c>
      <c r="F78" s="148"/>
      <c r="G78" s="148"/>
      <c r="H78" s="159">
        <f t="shared" si="2"/>
        <v>0</v>
      </c>
      <c r="I78" s="160"/>
      <c r="J78" s="167">
        <v>0</v>
      </c>
      <c r="K78" s="161">
        <v>0</v>
      </c>
    </row>
    <row r="79" spans="1:13" s="34" customFormat="1" ht="33" hidden="1" customHeight="1">
      <c r="A79" s="95"/>
      <c r="B79" s="164" t="s">
        <v>141</v>
      </c>
      <c r="C79" s="158"/>
      <c r="D79" s="158"/>
      <c r="E79" s="164" t="s">
        <v>120</v>
      </c>
      <c r="F79" s="143"/>
      <c r="G79" s="143"/>
      <c r="H79" s="159">
        <f t="shared" si="2"/>
        <v>0</v>
      </c>
      <c r="I79" s="160"/>
      <c r="J79" s="160"/>
      <c r="K79" s="161">
        <v>0</v>
      </c>
    </row>
    <row r="80" spans="1:13" s="33" customFormat="1" ht="72" hidden="1" customHeight="1">
      <c r="A80" s="94"/>
      <c r="B80" s="162"/>
      <c r="C80" s="142"/>
      <c r="D80" s="142"/>
      <c r="E80" s="164"/>
      <c r="F80" s="142" t="s">
        <v>142</v>
      </c>
      <c r="G80" s="142"/>
      <c r="H80" s="159">
        <f t="shared" si="2"/>
        <v>0</v>
      </c>
      <c r="I80" s="159">
        <f>I82</f>
        <v>0</v>
      </c>
      <c r="J80" s="159">
        <f>J82</f>
        <v>0</v>
      </c>
      <c r="K80" s="161">
        <v>0</v>
      </c>
    </row>
    <row r="81" spans="1:13" s="33" customFormat="1" ht="26.25" hidden="1" customHeight="1">
      <c r="A81" s="94"/>
      <c r="B81" s="164"/>
      <c r="C81" s="158"/>
      <c r="D81" s="158"/>
      <c r="E81" s="164"/>
      <c r="F81" s="143" t="s">
        <v>103</v>
      </c>
      <c r="G81" s="143"/>
      <c r="H81" s="159">
        <f t="shared" si="2"/>
        <v>0</v>
      </c>
      <c r="I81" s="160"/>
      <c r="J81" s="160"/>
      <c r="K81" s="161">
        <v>0</v>
      </c>
      <c r="L81" s="36"/>
      <c r="M81" s="36"/>
    </row>
    <row r="82" spans="1:13" s="32" customFormat="1" ht="51.75" hidden="1" customHeight="1">
      <c r="A82" s="97"/>
      <c r="B82" s="165">
        <v>24</v>
      </c>
      <c r="C82" s="146"/>
      <c r="D82" s="146"/>
      <c r="E82" s="164" t="s">
        <v>129</v>
      </c>
      <c r="F82" s="166"/>
      <c r="G82" s="166"/>
      <c r="H82" s="159">
        <f t="shared" si="2"/>
        <v>0</v>
      </c>
      <c r="I82" s="167">
        <f>I83</f>
        <v>0</v>
      </c>
      <c r="J82" s="167">
        <f>J83</f>
        <v>0</v>
      </c>
      <c r="K82" s="161">
        <v>0</v>
      </c>
    </row>
    <row r="83" spans="1:13" s="33" customFormat="1" ht="18" hidden="1" customHeight="1">
      <c r="A83" s="94"/>
      <c r="B83" s="164">
        <v>250380</v>
      </c>
      <c r="C83" s="158"/>
      <c r="D83" s="151" t="s">
        <v>55</v>
      </c>
      <c r="E83" s="164" t="s">
        <v>54</v>
      </c>
      <c r="F83" s="140"/>
      <c r="G83" s="140"/>
      <c r="H83" s="159">
        <f t="shared" si="2"/>
        <v>0</v>
      </c>
      <c r="I83" s="160">
        <v>0</v>
      </c>
      <c r="J83" s="160"/>
      <c r="K83" s="161">
        <v>0</v>
      </c>
    </row>
    <row r="84" spans="1:13" s="34" customFormat="1" ht="33" hidden="1" customHeight="1">
      <c r="A84" s="95"/>
      <c r="B84" s="162"/>
      <c r="C84" s="142"/>
      <c r="D84" s="142"/>
      <c r="E84" s="164"/>
      <c r="F84" s="142" t="s">
        <v>143</v>
      </c>
      <c r="G84" s="142"/>
      <c r="H84" s="159">
        <f t="shared" si="2"/>
        <v>0</v>
      </c>
      <c r="I84" s="159">
        <f>I87</f>
        <v>0</v>
      </c>
      <c r="J84" s="159">
        <f>J87</f>
        <v>0</v>
      </c>
      <c r="K84" s="161">
        <v>0</v>
      </c>
    </row>
    <row r="85" spans="1:13" s="34" customFormat="1" ht="33" hidden="1" customHeight="1">
      <c r="A85" s="95"/>
      <c r="B85" s="187"/>
      <c r="C85" s="172"/>
      <c r="D85" s="172"/>
      <c r="E85" s="164"/>
      <c r="F85" s="143" t="s">
        <v>103</v>
      </c>
      <c r="G85" s="143"/>
      <c r="H85" s="159">
        <f t="shared" si="2"/>
        <v>0</v>
      </c>
      <c r="I85" s="173"/>
      <c r="J85" s="173"/>
      <c r="K85" s="161">
        <v>0</v>
      </c>
    </row>
    <row r="86" spans="1:13" s="34" customFormat="1" ht="33" hidden="1" customHeight="1">
      <c r="A86" s="95"/>
      <c r="B86" s="165" t="s">
        <v>104</v>
      </c>
      <c r="C86" s="146"/>
      <c r="D86" s="146"/>
      <c r="E86" s="164" t="s">
        <v>105</v>
      </c>
      <c r="F86" s="166"/>
      <c r="G86" s="166"/>
      <c r="H86" s="159">
        <f t="shared" si="2"/>
        <v>0</v>
      </c>
      <c r="I86" s="167">
        <f>I87</f>
        <v>0</v>
      </c>
      <c r="J86" s="167">
        <f>J87</f>
        <v>0</v>
      </c>
      <c r="K86" s="161">
        <v>0</v>
      </c>
    </row>
    <row r="87" spans="1:13" s="33" customFormat="1" ht="33" hidden="1" customHeight="1">
      <c r="A87" s="94"/>
      <c r="B87" s="164">
        <v>180404</v>
      </c>
      <c r="C87" s="158"/>
      <c r="D87" s="151" t="s">
        <v>144</v>
      </c>
      <c r="E87" s="164" t="s">
        <v>145</v>
      </c>
      <c r="F87" s="140"/>
      <c r="G87" s="140"/>
      <c r="H87" s="159">
        <f t="shared" si="2"/>
        <v>0</v>
      </c>
      <c r="I87" s="160"/>
      <c r="J87" s="160"/>
      <c r="K87" s="161">
        <v>0</v>
      </c>
    </row>
    <row r="88" spans="1:13" s="34" customFormat="1" ht="74.25" hidden="1" customHeight="1">
      <c r="A88" s="95"/>
      <c r="B88" s="169"/>
      <c r="C88" s="170"/>
      <c r="D88" s="170"/>
      <c r="E88" s="164"/>
      <c r="F88" s="142" t="s">
        <v>146</v>
      </c>
      <c r="G88" s="142"/>
      <c r="H88" s="159">
        <f t="shared" si="2"/>
        <v>0</v>
      </c>
      <c r="I88" s="159">
        <f>I90</f>
        <v>0</v>
      </c>
      <c r="J88" s="159">
        <f>J90</f>
        <v>0</v>
      </c>
      <c r="K88" s="161">
        <v>0</v>
      </c>
    </row>
    <row r="89" spans="1:13" s="33" customFormat="1" ht="33" hidden="1" customHeight="1">
      <c r="A89" s="94"/>
      <c r="B89" s="164"/>
      <c r="C89" s="158"/>
      <c r="D89" s="158"/>
      <c r="E89" s="164"/>
      <c r="F89" s="143" t="s">
        <v>103</v>
      </c>
      <c r="G89" s="143"/>
      <c r="H89" s="159">
        <f t="shared" si="2"/>
        <v>0</v>
      </c>
      <c r="I89" s="160"/>
      <c r="J89" s="160"/>
      <c r="K89" s="161">
        <v>0</v>
      </c>
    </row>
    <row r="90" spans="1:13" s="34" customFormat="1" ht="33" hidden="1" customHeight="1">
      <c r="A90" s="95"/>
      <c r="B90" s="165" t="s">
        <v>104</v>
      </c>
      <c r="C90" s="146"/>
      <c r="D90" s="146"/>
      <c r="E90" s="164" t="s">
        <v>105</v>
      </c>
      <c r="F90" s="166"/>
      <c r="G90" s="166"/>
      <c r="H90" s="159">
        <f t="shared" si="2"/>
        <v>0</v>
      </c>
      <c r="I90" s="167">
        <f>I91</f>
        <v>0</v>
      </c>
      <c r="J90" s="167">
        <f>J91</f>
        <v>0</v>
      </c>
      <c r="K90" s="161">
        <v>0</v>
      </c>
    </row>
    <row r="91" spans="1:13" s="33" customFormat="1" ht="33" hidden="1" customHeight="1">
      <c r="A91" s="94"/>
      <c r="B91" s="164">
        <v>170901</v>
      </c>
      <c r="C91" s="158"/>
      <c r="D91" s="151" t="s">
        <v>147</v>
      </c>
      <c r="E91" s="164" t="s">
        <v>148</v>
      </c>
      <c r="F91" s="140"/>
      <c r="G91" s="140"/>
      <c r="H91" s="159">
        <f t="shared" si="2"/>
        <v>0</v>
      </c>
      <c r="I91" s="160"/>
      <c r="J91" s="160"/>
      <c r="K91" s="161">
        <v>0</v>
      </c>
    </row>
    <row r="92" spans="1:13" s="33" customFormat="1" ht="84.75" hidden="1" customHeight="1">
      <c r="A92" s="94"/>
      <c r="B92" s="169"/>
      <c r="C92" s="170"/>
      <c r="D92" s="170"/>
      <c r="E92" s="164"/>
      <c r="F92" s="142" t="s">
        <v>149</v>
      </c>
      <c r="G92" s="142"/>
      <c r="H92" s="159">
        <f t="shared" si="2"/>
        <v>0</v>
      </c>
      <c r="I92" s="159">
        <f>I96</f>
        <v>0</v>
      </c>
      <c r="J92" s="159">
        <f>J96+J94</f>
        <v>0</v>
      </c>
      <c r="K92" s="161">
        <v>0</v>
      </c>
    </row>
    <row r="93" spans="1:13" s="33" customFormat="1" ht="30" hidden="1" customHeight="1">
      <c r="A93" s="94"/>
      <c r="B93" s="164"/>
      <c r="C93" s="158"/>
      <c r="D93" s="158"/>
      <c r="E93" s="164"/>
      <c r="F93" s="143" t="s">
        <v>103</v>
      </c>
      <c r="G93" s="143"/>
      <c r="H93" s="159">
        <f t="shared" si="2"/>
        <v>0</v>
      </c>
      <c r="I93" s="160"/>
      <c r="J93" s="160"/>
      <c r="K93" s="161">
        <v>0</v>
      </c>
    </row>
    <row r="94" spans="1:13" s="33" customFormat="1" ht="33" hidden="1" customHeight="1">
      <c r="A94" s="94"/>
      <c r="B94" s="182" t="s">
        <v>132</v>
      </c>
      <c r="C94" s="179"/>
      <c r="D94" s="179"/>
      <c r="E94" s="164" t="s">
        <v>133</v>
      </c>
      <c r="F94" s="143"/>
      <c r="G94" s="143"/>
      <c r="H94" s="159">
        <f t="shared" si="2"/>
        <v>0</v>
      </c>
      <c r="I94" s="160"/>
      <c r="J94" s="167">
        <f>J95</f>
        <v>0</v>
      </c>
      <c r="K94" s="161">
        <v>0</v>
      </c>
    </row>
    <row r="95" spans="1:13" s="33" customFormat="1" ht="33" hidden="1" customHeight="1">
      <c r="A95" s="94"/>
      <c r="B95" s="164">
        <v>180409</v>
      </c>
      <c r="C95" s="158"/>
      <c r="D95" s="164" t="s">
        <v>59</v>
      </c>
      <c r="E95" s="164" t="s">
        <v>150</v>
      </c>
      <c r="F95" s="143"/>
      <c r="G95" s="143"/>
      <c r="H95" s="159">
        <f t="shared" si="2"/>
        <v>0</v>
      </c>
      <c r="I95" s="160"/>
      <c r="J95" s="160"/>
      <c r="K95" s="161">
        <v>0</v>
      </c>
    </row>
    <row r="96" spans="1:13" s="33" customFormat="1" ht="104.25" hidden="1" customHeight="1">
      <c r="A96" s="94"/>
      <c r="B96" s="165" t="s">
        <v>104</v>
      </c>
      <c r="C96" s="146"/>
      <c r="D96" s="146"/>
      <c r="E96" s="164" t="s">
        <v>105</v>
      </c>
      <c r="F96" s="166"/>
      <c r="G96" s="166"/>
      <c r="H96" s="159">
        <f t="shared" si="2"/>
        <v>0</v>
      </c>
      <c r="I96" s="167">
        <f>I97+I98</f>
        <v>0</v>
      </c>
      <c r="J96" s="167">
        <f>J97+J98</f>
        <v>0</v>
      </c>
      <c r="K96" s="161">
        <v>0</v>
      </c>
    </row>
    <row r="97" spans="1:11" s="33" customFormat="1" ht="33" hidden="1" customHeight="1">
      <c r="A97" s="94"/>
      <c r="B97" s="164">
        <v>180410</v>
      </c>
      <c r="C97" s="158"/>
      <c r="D97" s="158"/>
      <c r="E97" s="164" t="s">
        <v>138</v>
      </c>
      <c r="F97" s="140"/>
      <c r="G97" s="140"/>
      <c r="H97" s="159">
        <f t="shared" si="2"/>
        <v>0</v>
      </c>
      <c r="I97" s="160"/>
      <c r="J97" s="160"/>
      <c r="K97" s="161">
        <v>0</v>
      </c>
    </row>
    <row r="98" spans="1:11" s="33" customFormat="1" ht="33" hidden="1" customHeight="1">
      <c r="A98" s="94"/>
      <c r="B98" s="164">
        <v>150121</v>
      </c>
      <c r="C98" s="158"/>
      <c r="D98" s="158"/>
      <c r="E98" s="164" t="s">
        <v>151</v>
      </c>
      <c r="F98" s="140"/>
      <c r="G98" s="140"/>
      <c r="H98" s="159">
        <f t="shared" si="2"/>
        <v>0</v>
      </c>
      <c r="I98" s="160"/>
      <c r="J98" s="160"/>
      <c r="K98" s="161">
        <v>0</v>
      </c>
    </row>
    <row r="99" spans="1:11" s="33" customFormat="1" ht="51.75" hidden="1" customHeight="1">
      <c r="A99" s="94"/>
      <c r="B99" s="169"/>
      <c r="C99" s="170"/>
      <c r="D99" s="170"/>
      <c r="E99" s="164"/>
      <c r="F99" s="191" t="s">
        <v>152</v>
      </c>
      <c r="G99" s="191"/>
      <c r="H99" s="159">
        <f t="shared" si="2"/>
        <v>0</v>
      </c>
      <c r="I99" s="159">
        <f>I101</f>
        <v>0</v>
      </c>
      <c r="J99" s="159">
        <f>J101</f>
        <v>0</v>
      </c>
      <c r="K99" s="161">
        <v>0</v>
      </c>
    </row>
    <row r="100" spans="1:11" s="33" customFormat="1" ht="104.25" hidden="1" customHeight="1">
      <c r="A100" s="94"/>
      <c r="B100" s="164"/>
      <c r="C100" s="158"/>
      <c r="D100" s="158"/>
      <c r="E100" s="164"/>
      <c r="F100" s="143" t="s">
        <v>103</v>
      </c>
      <c r="G100" s="143"/>
      <c r="H100" s="159">
        <f t="shared" si="2"/>
        <v>0</v>
      </c>
      <c r="I100" s="160"/>
      <c r="J100" s="160"/>
      <c r="K100" s="161">
        <v>0</v>
      </c>
    </row>
    <row r="101" spans="1:11" s="33" customFormat="1" ht="33" hidden="1" customHeight="1">
      <c r="A101" s="94"/>
      <c r="B101" s="182" t="s">
        <v>132</v>
      </c>
      <c r="C101" s="179"/>
      <c r="D101" s="179"/>
      <c r="E101" s="164" t="s">
        <v>133</v>
      </c>
      <c r="F101" s="166"/>
      <c r="G101" s="166"/>
      <c r="H101" s="159">
        <f t="shared" si="2"/>
        <v>0</v>
      </c>
      <c r="I101" s="167">
        <f>I102</f>
        <v>0</v>
      </c>
      <c r="J101" s="167">
        <f>J102</f>
        <v>0</v>
      </c>
      <c r="K101" s="161">
        <v>0</v>
      </c>
    </row>
    <row r="102" spans="1:11" s="33" customFormat="1" ht="33" hidden="1" customHeight="1">
      <c r="A102" s="94"/>
      <c r="B102" s="164">
        <v>180409</v>
      </c>
      <c r="C102" s="158"/>
      <c r="D102" s="164" t="s">
        <v>59</v>
      </c>
      <c r="E102" s="164" t="s">
        <v>150</v>
      </c>
      <c r="F102" s="140"/>
      <c r="G102" s="140"/>
      <c r="H102" s="159">
        <f t="shared" si="2"/>
        <v>0</v>
      </c>
      <c r="I102" s="160">
        <v>0</v>
      </c>
      <c r="J102" s="160"/>
      <c r="K102" s="161">
        <v>0</v>
      </c>
    </row>
    <row r="103" spans="1:11" s="33" customFormat="1" ht="48" hidden="1" customHeight="1">
      <c r="A103" s="94"/>
      <c r="B103" s="169"/>
      <c r="C103" s="170"/>
      <c r="D103" s="170"/>
      <c r="E103" s="164"/>
      <c r="F103" s="142" t="s">
        <v>153</v>
      </c>
      <c r="G103" s="142"/>
      <c r="H103" s="159" t="e">
        <f t="shared" si="2"/>
        <v>#REF!</v>
      </c>
      <c r="I103" s="159">
        <f>I105</f>
        <v>0</v>
      </c>
      <c r="J103" s="159" t="e">
        <f>J105+J107</f>
        <v>#REF!</v>
      </c>
      <c r="K103" s="161">
        <v>0</v>
      </c>
    </row>
    <row r="104" spans="1:11" s="33" customFormat="1" ht="33" hidden="1" customHeight="1">
      <c r="A104" s="94"/>
      <c r="B104" s="164"/>
      <c r="C104" s="158"/>
      <c r="D104" s="158"/>
      <c r="E104" s="164"/>
      <c r="F104" s="143" t="s">
        <v>103</v>
      </c>
      <c r="G104" s="143"/>
      <c r="H104" s="159">
        <f t="shared" si="2"/>
        <v>0</v>
      </c>
      <c r="I104" s="160"/>
      <c r="J104" s="160"/>
      <c r="K104" s="161">
        <v>0</v>
      </c>
    </row>
    <row r="105" spans="1:11" s="33" customFormat="1" ht="51.75" hidden="1" customHeight="1">
      <c r="A105" s="94"/>
      <c r="B105" s="165" t="s">
        <v>104</v>
      </c>
      <c r="C105" s="146"/>
      <c r="D105" s="146"/>
      <c r="E105" s="164" t="s">
        <v>105</v>
      </c>
      <c r="F105" s="166"/>
      <c r="G105" s="166"/>
      <c r="H105" s="159">
        <f t="shared" si="2"/>
        <v>0</v>
      </c>
      <c r="I105" s="167">
        <f>I106</f>
        <v>0</v>
      </c>
      <c r="J105" s="167">
        <f>J106</f>
        <v>0</v>
      </c>
      <c r="K105" s="161">
        <v>0</v>
      </c>
    </row>
    <row r="106" spans="1:11" s="33" customFormat="1" ht="66.75" hidden="1" customHeight="1">
      <c r="A106" s="94"/>
      <c r="B106" s="164">
        <v>250380</v>
      </c>
      <c r="C106" s="158"/>
      <c r="D106" s="151" t="s">
        <v>55</v>
      </c>
      <c r="E106" s="164" t="s">
        <v>54</v>
      </c>
      <c r="F106" s="140"/>
      <c r="G106" s="140"/>
      <c r="H106" s="159">
        <f t="shared" si="2"/>
        <v>0</v>
      </c>
      <c r="I106" s="160">
        <v>0</v>
      </c>
      <c r="J106" s="160"/>
      <c r="K106" s="161">
        <v>0</v>
      </c>
    </row>
    <row r="107" spans="1:11" s="33" customFormat="1" ht="89.25" hidden="1" customHeight="1">
      <c r="A107" s="94"/>
      <c r="B107" s="182" t="s">
        <v>154</v>
      </c>
      <c r="C107" s="179"/>
      <c r="D107" s="179"/>
      <c r="E107" s="164" t="s">
        <v>155</v>
      </c>
      <c r="F107" s="140"/>
      <c r="G107" s="140"/>
      <c r="H107" s="159" t="e">
        <f t="shared" si="2"/>
        <v>#REF!</v>
      </c>
      <c r="I107" s="167" t="e">
        <f>#REF!</f>
        <v>#REF!</v>
      </c>
      <c r="J107" s="167" t="e">
        <f>#REF!</f>
        <v>#REF!</v>
      </c>
      <c r="K107" s="161">
        <v>0</v>
      </c>
    </row>
    <row r="108" spans="1:11" s="33" customFormat="1" ht="0.75" customHeight="1">
      <c r="A108" s="94"/>
      <c r="B108" s="164" t="s">
        <v>266</v>
      </c>
      <c r="C108" s="158">
        <v>7363</v>
      </c>
      <c r="D108" s="151" t="s">
        <v>59</v>
      </c>
      <c r="E108" s="164" t="s">
        <v>267</v>
      </c>
      <c r="F108" s="140"/>
      <c r="G108" s="140"/>
      <c r="H108" s="159">
        <f t="shared" si="2"/>
        <v>0</v>
      </c>
      <c r="I108" s="160">
        <v>0</v>
      </c>
      <c r="J108" s="160">
        <v>0</v>
      </c>
      <c r="K108" s="161">
        <v>0</v>
      </c>
    </row>
    <row r="109" spans="1:11" s="33" customFormat="1" ht="54.75" hidden="1" customHeight="1">
      <c r="A109" s="94"/>
      <c r="B109" s="164" t="s">
        <v>268</v>
      </c>
      <c r="C109" s="158" t="s">
        <v>269</v>
      </c>
      <c r="D109" s="151" t="s">
        <v>59</v>
      </c>
      <c r="E109" s="164" t="s">
        <v>270</v>
      </c>
      <c r="F109" s="140"/>
      <c r="G109" s="140"/>
      <c r="H109" s="159">
        <f t="shared" si="2"/>
        <v>0</v>
      </c>
      <c r="I109" s="160">
        <v>0</v>
      </c>
      <c r="J109" s="160">
        <v>0</v>
      </c>
      <c r="K109" s="161">
        <v>0</v>
      </c>
    </row>
    <row r="110" spans="1:11" s="63" customFormat="1" ht="54.75" customHeight="1">
      <c r="A110" s="94"/>
      <c r="B110" s="164" t="s">
        <v>339</v>
      </c>
      <c r="C110" s="164" t="s">
        <v>340</v>
      </c>
      <c r="D110" s="164" t="s">
        <v>341</v>
      </c>
      <c r="E110" s="164" t="s">
        <v>342</v>
      </c>
      <c r="F110" s="216"/>
      <c r="G110" s="216"/>
      <c r="H110" s="159">
        <f t="shared" si="2"/>
        <v>81187</v>
      </c>
      <c r="I110" s="160">
        <v>81187</v>
      </c>
      <c r="J110" s="160">
        <v>0</v>
      </c>
      <c r="K110" s="161">
        <v>0</v>
      </c>
    </row>
    <row r="111" spans="1:11" s="33" customFormat="1" ht="109.5" customHeight="1">
      <c r="A111" s="94"/>
      <c r="B111" s="142"/>
      <c r="C111" s="142"/>
      <c r="D111" s="142"/>
      <c r="E111" s="142"/>
      <c r="F111" s="142" t="s">
        <v>271</v>
      </c>
      <c r="G111" s="142" t="s">
        <v>272</v>
      </c>
      <c r="H111" s="159">
        <f t="shared" si="2"/>
        <v>100000</v>
      </c>
      <c r="I111" s="142">
        <f>I113</f>
        <v>0</v>
      </c>
      <c r="J111" s="159">
        <f>J113</f>
        <v>100000</v>
      </c>
      <c r="K111" s="159">
        <f>K113</f>
        <v>100000</v>
      </c>
    </row>
    <row r="112" spans="1:11" s="33" customFormat="1" ht="54.75" customHeight="1">
      <c r="A112" s="94"/>
      <c r="B112" s="164"/>
      <c r="C112" s="158"/>
      <c r="D112" s="158"/>
      <c r="E112" s="143"/>
      <c r="F112" s="143" t="s">
        <v>103</v>
      </c>
      <c r="G112" s="143"/>
      <c r="H112" s="159">
        <f t="shared" si="2"/>
        <v>0</v>
      </c>
      <c r="I112" s="160"/>
      <c r="J112" s="160"/>
      <c r="K112" s="161"/>
    </row>
    <row r="113" spans="1:11" s="33" customFormat="1" ht="36.75" customHeight="1">
      <c r="A113" s="94"/>
      <c r="B113" s="165" t="s">
        <v>164</v>
      </c>
      <c r="C113" s="146"/>
      <c r="D113" s="146"/>
      <c r="E113" s="147" t="s">
        <v>75</v>
      </c>
      <c r="F113" s="166"/>
      <c r="G113" s="166"/>
      <c r="H113" s="159">
        <f t="shared" ref="H113:H169" si="4">I113+J113</f>
        <v>100000</v>
      </c>
      <c r="I113" s="167">
        <f>I114</f>
        <v>0</v>
      </c>
      <c r="J113" s="167">
        <f>J114</f>
        <v>100000</v>
      </c>
      <c r="K113" s="168">
        <f>K114</f>
        <v>100000</v>
      </c>
    </row>
    <row r="114" spans="1:11" s="33" customFormat="1" ht="31.5" customHeight="1">
      <c r="A114" s="94"/>
      <c r="B114" s="165" t="s">
        <v>165</v>
      </c>
      <c r="C114" s="146"/>
      <c r="D114" s="146"/>
      <c r="E114" s="147" t="s">
        <v>75</v>
      </c>
      <c r="F114" s="166"/>
      <c r="G114" s="166"/>
      <c r="H114" s="159">
        <f t="shared" si="4"/>
        <v>100000</v>
      </c>
      <c r="I114" s="167">
        <f>I115+I137</f>
        <v>0</v>
      </c>
      <c r="J114" s="167">
        <f>J115++J116+J137</f>
        <v>100000</v>
      </c>
      <c r="K114" s="167">
        <f>J114</f>
        <v>100000</v>
      </c>
    </row>
    <row r="115" spans="1:11" s="33" customFormat="1" ht="33" customHeight="1">
      <c r="A115" s="94"/>
      <c r="B115" s="151" t="s">
        <v>169</v>
      </c>
      <c r="C115" s="153">
        <v>4060</v>
      </c>
      <c r="D115" s="151" t="s">
        <v>62</v>
      </c>
      <c r="E115" s="164" t="s">
        <v>61</v>
      </c>
      <c r="F115" s="140"/>
      <c r="G115" s="140"/>
      <c r="H115" s="159">
        <f t="shared" si="4"/>
        <v>100000</v>
      </c>
      <c r="I115" s="160">
        <v>0</v>
      </c>
      <c r="J115" s="160">
        <v>100000</v>
      </c>
      <c r="K115" s="160">
        <f>J115</f>
        <v>100000</v>
      </c>
    </row>
    <row r="116" spans="1:11" s="33" customFormat="1" ht="2.25" customHeight="1">
      <c r="A116" s="94"/>
      <c r="B116" s="151" t="s">
        <v>193</v>
      </c>
      <c r="C116" s="151" t="s">
        <v>192</v>
      </c>
      <c r="D116" s="151" t="s">
        <v>63</v>
      </c>
      <c r="E116" s="164" t="s">
        <v>191</v>
      </c>
      <c r="F116" s="142"/>
      <c r="G116" s="142"/>
      <c r="H116" s="159">
        <f t="shared" si="4"/>
        <v>0</v>
      </c>
      <c r="I116" s="160">
        <f>I118</f>
        <v>0</v>
      </c>
      <c r="J116" s="160">
        <v>0</v>
      </c>
      <c r="K116" s="160">
        <f t="shared" ref="K116:K137" si="5">J116</f>
        <v>0</v>
      </c>
    </row>
    <row r="117" spans="1:11" s="33" customFormat="1" ht="72.75" hidden="1" customHeight="1">
      <c r="A117" s="94"/>
      <c r="B117" s="151" t="s">
        <v>273</v>
      </c>
      <c r="C117" s="158"/>
      <c r="D117" s="158"/>
      <c r="E117" s="164"/>
      <c r="F117" s="143"/>
      <c r="G117" s="143"/>
      <c r="H117" s="159">
        <f t="shared" si="4"/>
        <v>0</v>
      </c>
      <c r="I117" s="160"/>
      <c r="J117" s="160"/>
      <c r="K117" s="160">
        <f t="shared" si="5"/>
        <v>0</v>
      </c>
    </row>
    <row r="118" spans="1:11" s="33" customFormat="1" ht="33" hidden="1" customHeight="1">
      <c r="A118" s="94"/>
      <c r="B118" s="151" t="s">
        <v>274</v>
      </c>
      <c r="C118" s="146"/>
      <c r="D118" s="146"/>
      <c r="E118" s="164" t="s">
        <v>105</v>
      </c>
      <c r="F118" s="166"/>
      <c r="G118" s="166"/>
      <c r="H118" s="159">
        <f t="shared" si="4"/>
        <v>0</v>
      </c>
      <c r="I118" s="167">
        <f>I119</f>
        <v>0</v>
      </c>
      <c r="J118" s="167">
        <f>J119</f>
        <v>0</v>
      </c>
      <c r="K118" s="160">
        <f t="shared" si="5"/>
        <v>0</v>
      </c>
    </row>
    <row r="119" spans="1:11" s="33" customFormat="1" ht="33" hidden="1" customHeight="1">
      <c r="A119" s="94"/>
      <c r="B119" s="151" t="s">
        <v>275</v>
      </c>
      <c r="C119" s="158"/>
      <c r="D119" s="158"/>
      <c r="E119" s="164" t="s">
        <v>156</v>
      </c>
      <c r="F119" s="140"/>
      <c r="G119" s="140"/>
      <c r="H119" s="159">
        <f t="shared" si="4"/>
        <v>0</v>
      </c>
      <c r="I119" s="160"/>
      <c r="J119" s="160"/>
      <c r="K119" s="160">
        <f t="shared" si="5"/>
        <v>0</v>
      </c>
    </row>
    <row r="120" spans="1:11" s="33" customFormat="1" ht="33" hidden="1" customHeight="1">
      <c r="A120" s="94"/>
      <c r="B120" s="151" t="s">
        <v>276</v>
      </c>
      <c r="C120" s="170"/>
      <c r="D120" s="170"/>
      <c r="E120" s="164"/>
      <c r="F120" s="142"/>
      <c r="G120" s="142"/>
      <c r="H120" s="159">
        <f t="shared" si="4"/>
        <v>0</v>
      </c>
      <c r="I120" s="159">
        <f>I122</f>
        <v>0</v>
      </c>
      <c r="J120" s="163">
        <f>J122</f>
        <v>0</v>
      </c>
      <c r="K120" s="160">
        <f t="shared" si="5"/>
        <v>0</v>
      </c>
    </row>
    <row r="121" spans="1:11" s="33" customFormat="1" ht="94.5" hidden="1" customHeight="1">
      <c r="A121" s="94"/>
      <c r="B121" s="151" t="s">
        <v>277</v>
      </c>
      <c r="C121" s="158"/>
      <c r="D121" s="158"/>
      <c r="E121" s="164"/>
      <c r="F121" s="143" t="s">
        <v>103</v>
      </c>
      <c r="G121" s="143"/>
      <c r="H121" s="159">
        <f t="shared" si="4"/>
        <v>0</v>
      </c>
      <c r="I121" s="160"/>
      <c r="J121" s="160"/>
      <c r="K121" s="160">
        <f t="shared" si="5"/>
        <v>0</v>
      </c>
    </row>
    <row r="122" spans="1:11" s="33" customFormat="1" ht="33" hidden="1" customHeight="1">
      <c r="A122" s="94"/>
      <c r="B122" s="151" t="s">
        <v>278</v>
      </c>
      <c r="C122" s="146"/>
      <c r="D122" s="146"/>
      <c r="E122" s="164" t="s">
        <v>105</v>
      </c>
      <c r="F122" s="166"/>
      <c r="G122" s="166"/>
      <c r="H122" s="159">
        <f t="shared" si="4"/>
        <v>0</v>
      </c>
      <c r="I122" s="167">
        <f>I123</f>
        <v>0</v>
      </c>
      <c r="J122" s="160"/>
      <c r="K122" s="160">
        <f t="shared" si="5"/>
        <v>0</v>
      </c>
    </row>
    <row r="123" spans="1:11" s="33" customFormat="1" ht="33" hidden="1" customHeight="1">
      <c r="A123" s="94"/>
      <c r="B123" s="151" t="s">
        <v>279</v>
      </c>
      <c r="C123" s="158"/>
      <c r="D123" s="158"/>
      <c r="E123" s="164" t="s">
        <v>53</v>
      </c>
      <c r="F123" s="140"/>
      <c r="G123" s="140"/>
      <c r="H123" s="159">
        <f t="shared" si="4"/>
        <v>0</v>
      </c>
      <c r="I123" s="160"/>
      <c r="J123" s="160"/>
      <c r="K123" s="160">
        <f t="shared" si="5"/>
        <v>0</v>
      </c>
    </row>
    <row r="124" spans="1:11" s="33" customFormat="1" ht="56.25" hidden="1" customHeight="1">
      <c r="A124" s="94"/>
      <c r="B124" s="151" t="s">
        <v>280</v>
      </c>
      <c r="C124" s="170"/>
      <c r="D124" s="170"/>
      <c r="E124" s="164"/>
      <c r="F124" s="142"/>
      <c r="G124" s="142"/>
      <c r="H124" s="159">
        <f t="shared" si="4"/>
        <v>0</v>
      </c>
      <c r="I124" s="159">
        <f>I126</f>
        <v>0</v>
      </c>
      <c r="J124" s="163">
        <f>J126</f>
        <v>0</v>
      </c>
      <c r="K124" s="160">
        <f t="shared" si="5"/>
        <v>0</v>
      </c>
    </row>
    <row r="125" spans="1:11" s="33" customFormat="1" ht="94.5" hidden="1" customHeight="1">
      <c r="A125" s="94"/>
      <c r="B125" s="151" t="s">
        <v>281</v>
      </c>
      <c r="C125" s="158"/>
      <c r="D125" s="158"/>
      <c r="E125" s="164"/>
      <c r="F125" s="143" t="s">
        <v>103</v>
      </c>
      <c r="G125" s="143"/>
      <c r="H125" s="159">
        <f t="shared" si="4"/>
        <v>0</v>
      </c>
      <c r="I125" s="160"/>
      <c r="J125" s="160"/>
      <c r="K125" s="160">
        <f t="shared" si="5"/>
        <v>0</v>
      </c>
    </row>
    <row r="126" spans="1:11" s="33" customFormat="1" ht="33" hidden="1" customHeight="1">
      <c r="A126" s="94"/>
      <c r="B126" s="151" t="s">
        <v>282</v>
      </c>
      <c r="C126" s="146"/>
      <c r="D126" s="146"/>
      <c r="E126" s="164" t="s">
        <v>157</v>
      </c>
      <c r="F126" s="166"/>
      <c r="G126" s="166"/>
      <c r="H126" s="159">
        <f t="shared" si="4"/>
        <v>0</v>
      </c>
      <c r="I126" s="167">
        <f>I127</f>
        <v>0</v>
      </c>
      <c r="J126" s="160">
        <f>J127</f>
        <v>0</v>
      </c>
      <c r="K126" s="160">
        <f t="shared" si="5"/>
        <v>0</v>
      </c>
    </row>
    <row r="127" spans="1:11" s="33" customFormat="1" ht="33" hidden="1" customHeight="1">
      <c r="A127" s="94"/>
      <c r="B127" s="151" t="s">
        <v>283</v>
      </c>
      <c r="C127" s="158"/>
      <c r="D127" s="158"/>
      <c r="E127" s="164" t="s">
        <v>158</v>
      </c>
      <c r="F127" s="140"/>
      <c r="G127" s="140"/>
      <c r="H127" s="159">
        <f t="shared" si="4"/>
        <v>0</v>
      </c>
      <c r="I127" s="160"/>
      <c r="J127" s="160"/>
      <c r="K127" s="160">
        <f t="shared" si="5"/>
        <v>0</v>
      </c>
    </row>
    <row r="128" spans="1:11" s="33" customFormat="1" ht="56.25" hidden="1" customHeight="1">
      <c r="A128" s="94"/>
      <c r="B128" s="151" t="s">
        <v>284</v>
      </c>
      <c r="C128" s="192"/>
      <c r="D128" s="192"/>
      <c r="E128" s="164"/>
      <c r="F128" s="142" t="s">
        <v>159</v>
      </c>
      <c r="G128" s="142"/>
      <c r="H128" s="159">
        <f t="shared" si="4"/>
        <v>0</v>
      </c>
      <c r="I128" s="159">
        <f>I130+I135</f>
        <v>0</v>
      </c>
      <c r="J128" s="159">
        <f>J130+J135</f>
        <v>0</v>
      </c>
      <c r="K128" s="160">
        <f t="shared" si="5"/>
        <v>0</v>
      </c>
    </row>
    <row r="129" spans="1:11" s="33" customFormat="1" ht="63" hidden="1" customHeight="1">
      <c r="A129" s="94"/>
      <c r="B129" s="151" t="s">
        <v>285</v>
      </c>
      <c r="C129" s="158"/>
      <c r="D129" s="158"/>
      <c r="E129" s="164"/>
      <c r="F129" s="143" t="s">
        <v>103</v>
      </c>
      <c r="G129" s="143"/>
      <c r="H129" s="159">
        <f t="shared" si="4"/>
        <v>0</v>
      </c>
      <c r="I129" s="173"/>
      <c r="J129" s="173"/>
      <c r="K129" s="160">
        <f t="shared" si="5"/>
        <v>0</v>
      </c>
    </row>
    <row r="130" spans="1:11" s="33" customFormat="1" ht="56.25" hidden="1" customHeight="1">
      <c r="A130" s="94"/>
      <c r="B130" s="151" t="s">
        <v>286</v>
      </c>
      <c r="C130" s="146"/>
      <c r="D130" s="146"/>
      <c r="E130" s="164" t="s">
        <v>160</v>
      </c>
      <c r="F130" s="166"/>
      <c r="G130" s="166"/>
      <c r="H130" s="159">
        <f t="shared" si="4"/>
        <v>0</v>
      </c>
      <c r="I130" s="167">
        <f>SUM(I131:I133)</f>
        <v>0</v>
      </c>
      <c r="J130" s="167">
        <f>J132+J133+J134+J136</f>
        <v>0</v>
      </c>
      <c r="K130" s="160">
        <f t="shared" si="5"/>
        <v>0</v>
      </c>
    </row>
    <row r="131" spans="1:11" s="33" customFormat="1" ht="56.25" hidden="1" customHeight="1">
      <c r="A131" s="94"/>
      <c r="B131" s="151" t="s">
        <v>287</v>
      </c>
      <c r="C131" s="193"/>
      <c r="D131" s="193"/>
      <c r="E131" s="164"/>
      <c r="F131" s="193"/>
      <c r="G131" s="193"/>
      <c r="H131" s="159">
        <f t="shared" si="4"/>
        <v>0</v>
      </c>
      <c r="I131" s="194"/>
      <c r="J131" s="194"/>
      <c r="K131" s="160">
        <f t="shared" si="5"/>
        <v>0</v>
      </c>
    </row>
    <row r="132" spans="1:11" s="33" customFormat="1" ht="56.25" hidden="1" customHeight="1">
      <c r="A132" s="94"/>
      <c r="B132" s="151" t="s">
        <v>288</v>
      </c>
      <c r="C132" s="158"/>
      <c r="D132" s="158"/>
      <c r="E132" s="164"/>
      <c r="F132" s="140"/>
      <c r="G132" s="140"/>
      <c r="H132" s="159">
        <f t="shared" si="4"/>
        <v>0</v>
      </c>
      <c r="I132" s="160"/>
      <c r="J132" s="160"/>
      <c r="K132" s="160">
        <f t="shared" si="5"/>
        <v>0</v>
      </c>
    </row>
    <row r="133" spans="1:11" s="33" customFormat="1" ht="78.75" hidden="1" customHeight="1">
      <c r="A133" s="94"/>
      <c r="B133" s="151" t="s">
        <v>289</v>
      </c>
      <c r="C133" s="143"/>
      <c r="D133" s="143"/>
      <c r="E133" s="164" t="s">
        <v>161</v>
      </c>
      <c r="F133" s="148"/>
      <c r="G133" s="148"/>
      <c r="H133" s="159">
        <f t="shared" si="4"/>
        <v>0</v>
      </c>
      <c r="I133" s="195"/>
      <c r="J133" s="188"/>
      <c r="K133" s="160">
        <f t="shared" si="5"/>
        <v>0</v>
      </c>
    </row>
    <row r="134" spans="1:11" s="33" customFormat="1" ht="51.75" hidden="1" customHeight="1">
      <c r="A134" s="94"/>
      <c r="B134" s="151" t="s">
        <v>290</v>
      </c>
      <c r="C134" s="158"/>
      <c r="D134" s="164" t="s">
        <v>55</v>
      </c>
      <c r="E134" s="164" t="s">
        <v>162</v>
      </c>
      <c r="F134" s="140"/>
      <c r="G134" s="140"/>
      <c r="H134" s="159">
        <f t="shared" si="4"/>
        <v>0</v>
      </c>
      <c r="I134" s="160">
        <v>0</v>
      </c>
      <c r="J134" s="160"/>
      <c r="K134" s="160">
        <f t="shared" si="5"/>
        <v>0</v>
      </c>
    </row>
    <row r="135" spans="1:11" s="34" customFormat="1" ht="33" hidden="1" customHeight="1">
      <c r="A135" s="95"/>
      <c r="B135" s="151" t="s">
        <v>291</v>
      </c>
      <c r="C135" s="146"/>
      <c r="D135" s="146"/>
      <c r="E135" s="164" t="s">
        <v>105</v>
      </c>
      <c r="F135" s="140"/>
      <c r="G135" s="140"/>
      <c r="H135" s="159">
        <f t="shared" si="4"/>
        <v>0</v>
      </c>
      <c r="I135" s="167">
        <f>I136</f>
        <v>0</v>
      </c>
      <c r="J135" s="167">
        <f>J136</f>
        <v>0</v>
      </c>
      <c r="K135" s="160">
        <f t="shared" si="5"/>
        <v>0</v>
      </c>
    </row>
    <row r="136" spans="1:11" ht="15.75" hidden="1" customHeight="1">
      <c r="A136" s="92"/>
      <c r="B136" s="151" t="s">
        <v>292</v>
      </c>
      <c r="C136" s="143"/>
      <c r="D136" s="151" t="s">
        <v>55</v>
      </c>
      <c r="E136" s="164" t="s">
        <v>54</v>
      </c>
      <c r="F136" s="148"/>
      <c r="G136" s="148"/>
      <c r="H136" s="159">
        <f t="shared" si="4"/>
        <v>0</v>
      </c>
      <c r="I136" s="188">
        <f>1856800-1856800</f>
        <v>0</v>
      </c>
      <c r="J136" s="188">
        <v>0</v>
      </c>
      <c r="K136" s="160">
        <f t="shared" si="5"/>
        <v>0</v>
      </c>
    </row>
    <row r="137" spans="1:11" s="34" customFormat="1" ht="36.75" hidden="1" customHeight="1">
      <c r="A137" s="95"/>
      <c r="B137" s="151" t="s">
        <v>289</v>
      </c>
      <c r="C137" s="158">
        <v>4082</v>
      </c>
      <c r="D137" s="151" t="s">
        <v>293</v>
      </c>
      <c r="E137" s="164" t="s">
        <v>294</v>
      </c>
      <c r="F137" s="148"/>
      <c r="G137" s="148"/>
      <c r="H137" s="159">
        <f t="shared" si="4"/>
        <v>0</v>
      </c>
      <c r="I137" s="188">
        <v>0</v>
      </c>
      <c r="J137" s="188">
        <v>0</v>
      </c>
      <c r="K137" s="160">
        <f t="shared" si="5"/>
        <v>0</v>
      </c>
    </row>
    <row r="138" spans="1:11" s="34" customFormat="1" ht="195.75" customHeight="1">
      <c r="A138" s="95"/>
      <c r="B138" s="142"/>
      <c r="C138" s="142"/>
      <c r="D138" s="142"/>
      <c r="E138" s="142"/>
      <c r="F138" s="142" t="s">
        <v>295</v>
      </c>
      <c r="G138" s="142" t="s">
        <v>322</v>
      </c>
      <c r="H138" s="159">
        <f t="shared" si="4"/>
        <v>5400</v>
      </c>
      <c r="I138" s="159">
        <f>I140</f>
        <v>5400</v>
      </c>
      <c r="J138" s="159">
        <f t="shared" ref="J138" si="6">J140</f>
        <v>0</v>
      </c>
      <c r="K138" s="159">
        <v>0</v>
      </c>
    </row>
    <row r="139" spans="1:11" s="34" customFormat="1" ht="30" customHeight="1">
      <c r="A139" s="95"/>
      <c r="B139" s="164"/>
      <c r="C139" s="158"/>
      <c r="D139" s="151"/>
      <c r="E139" s="158"/>
      <c r="F139" s="143" t="s">
        <v>163</v>
      </c>
      <c r="G139" s="143"/>
      <c r="H139" s="159">
        <f t="shared" si="4"/>
        <v>0</v>
      </c>
      <c r="I139" s="188"/>
      <c r="J139" s="188"/>
      <c r="K139" s="161"/>
    </row>
    <row r="140" spans="1:11" s="34" customFormat="1" ht="29.25" customHeight="1">
      <c r="A140" s="95"/>
      <c r="B140" s="165" t="s">
        <v>164</v>
      </c>
      <c r="C140" s="158"/>
      <c r="D140" s="151"/>
      <c r="E140" s="147" t="s">
        <v>75</v>
      </c>
      <c r="F140" s="148"/>
      <c r="G140" s="148"/>
      <c r="H140" s="159">
        <f t="shared" si="4"/>
        <v>5400</v>
      </c>
      <c r="I140" s="167">
        <f>I141</f>
        <v>5400</v>
      </c>
      <c r="J140" s="167">
        <f>J141</f>
        <v>0</v>
      </c>
      <c r="K140" s="161">
        <f t="shared" ref="K140:K142" si="7">J140</f>
        <v>0</v>
      </c>
    </row>
    <row r="141" spans="1:11" s="34" customFormat="1" ht="34.5" customHeight="1">
      <c r="A141" s="95"/>
      <c r="B141" s="165" t="s">
        <v>165</v>
      </c>
      <c r="C141" s="158"/>
      <c r="D141" s="151"/>
      <c r="E141" s="147" t="s">
        <v>75</v>
      </c>
      <c r="F141" s="148"/>
      <c r="G141" s="148"/>
      <c r="H141" s="159">
        <f t="shared" si="4"/>
        <v>5400</v>
      </c>
      <c r="I141" s="167">
        <f>I142</f>
        <v>5400</v>
      </c>
      <c r="J141" s="167">
        <f>J142</f>
        <v>0</v>
      </c>
      <c r="K141" s="161">
        <f t="shared" si="7"/>
        <v>0</v>
      </c>
    </row>
    <row r="142" spans="1:11" s="34" customFormat="1" ht="34.5" customHeight="1">
      <c r="A142" s="95"/>
      <c r="B142" s="151" t="s">
        <v>174</v>
      </c>
      <c r="C142" s="151" t="s">
        <v>173</v>
      </c>
      <c r="D142" s="151" t="s">
        <v>55</v>
      </c>
      <c r="E142" s="164" t="s">
        <v>54</v>
      </c>
      <c r="F142" s="148"/>
      <c r="G142" s="148"/>
      <c r="H142" s="159">
        <f t="shared" si="4"/>
        <v>5400</v>
      </c>
      <c r="I142" s="188">
        <v>5400</v>
      </c>
      <c r="J142" s="188">
        <v>0</v>
      </c>
      <c r="K142" s="161">
        <f t="shared" si="7"/>
        <v>0</v>
      </c>
    </row>
    <row r="143" spans="1:11" s="34" customFormat="1" ht="104.25" customHeight="1">
      <c r="A143" s="95"/>
      <c r="B143" s="142"/>
      <c r="C143" s="142"/>
      <c r="D143" s="142"/>
      <c r="E143" s="142"/>
      <c r="F143" s="142" t="s">
        <v>296</v>
      </c>
      <c r="G143" s="142" t="s">
        <v>297</v>
      </c>
      <c r="H143" s="159">
        <f t="shared" si="4"/>
        <v>1475000</v>
      </c>
      <c r="I143" s="159">
        <f>I145</f>
        <v>645000</v>
      </c>
      <c r="J143" s="159">
        <f>J145</f>
        <v>830000</v>
      </c>
      <c r="K143" s="159">
        <f>K145</f>
        <v>830000</v>
      </c>
    </row>
    <row r="144" spans="1:11" s="34" customFormat="1" ht="33" customHeight="1">
      <c r="A144" s="95"/>
      <c r="B144" s="164"/>
      <c r="C144" s="158"/>
      <c r="D144" s="151"/>
      <c r="E144" s="158"/>
      <c r="F144" s="143" t="s">
        <v>163</v>
      </c>
      <c r="G144" s="143"/>
      <c r="H144" s="159"/>
      <c r="I144" s="188"/>
      <c r="J144" s="188"/>
      <c r="K144" s="161"/>
    </row>
    <row r="145" spans="1:11" s="34" customFormat="1" ht="33" customHeight="1">
      <c r="A145" s="95"/>
      <c r="B145" s="165" t="s">
        <v>164</v>
      </c>
      <c r="C145" s="158"/>
      <c r="D145" s="151"/>
      <c r="E145" s="147" t="s">
        <v>75</v>
      </c>
      <c r="F145" s="148"/>
      <c r="G145" s="148"/>
      <c r="H145" s="159">
        <f t="shared" si="4"/>
        <v>1475000</v>
      </c>
      <c r="I145" s="167">
        <f t="shared" ref="I145:K145" si="8">I146</f>
        <v>645000</v>
      </c>
      <c r="J145" s="167">
        <f t="shared" si="8"/>
        <v>830000</v>
      </c>
      <c r="K145" s="167">
        <f t="shared" si="8"/>
        <v>830000</v>
      </c>
    </row>
    <row r="146" spans="1:11" s="34" customFormat="1" ht="43.5" customHeight="1">
      <c r="A146" s="93"/>
      <c r="B146" s="165" t="s">
        <v>165</v>
      </c>
      <c r="C146" s="158"/>
      <c r="D146" s="151"/>
      <c r="E146" s="147" t="s">
        <v>75</v>
      </c>
      <c r="F146" s="148"/>
      <c r="G146" s="148"/>
      <c r="H146" s="159">
        <f t="shared" si="4"/>
        <v>1475000</v>
      </c>
      <c r="I146" s="167">
        <f>I147</f>
        <v>645000</v>
      </c>
      <c r="J146" s="167">
        <f>J147</f>
        <v>830000</v>
      </c>
      <c r="K146" s="167">
        <f>K147</f>
        <v>830000</v>
      </c>
    </row>
    <row r="147" spans="1:11" s="34" customFormat="1" ht="33" customHeight="1">
      <c r="A147" s="93"/>
      <c r="B147" s="151" t="s">
        <v>171</v>
      </c>
      <c r="C147" s="151" t="s">
        <v>170</v>
      </c>
      <c r="D147" s="151" t="s">
        <v>60</v>
      </c>
      <c r="E147" s="164" t="s">
        <v>189</v>
      </c>
      <c r="F147" s="148"/>
      <c r="G147" s="148"/>
      <c r="H147" s="159">
        <f t="shared" si="4"/>
        <v>1475000</v>
      </c>
      <c r="I147" s="188">
        <v>645000</v>
      </c>
      <c r="J147" s="188">
        <v>830000</v>
      </c>
      <c r="K147" s="161">
        <f>J147</f>
        <v>830000</v>
      </c>
    </row>
    <row r="148" spans="1:11" s="64" customFormat="1" ht="60.75" customHeight="1">
      <c r="A148" s="93"/>
      <c r="B148" s="164" t="s">
        <v>336</v>
      </c>
      <c r="C148" s="164">
        <v>6020</v>
      </c>
      <c r="D148" s="164" t="s">
        <v>60</v>
      </c>
      <c r="E148" s="164" t="s">
        <v>338</v>
      </c>
      <c r="F148" s="148"/>
      <c r="G148" s="148"/>
      <c r="H148" s="159">
        <f t="shared" si="4"/>
        <v>1000000</v>
      </c>
      <c r="I148" s="188">
        <v>1000000</v>
      </c>
      <c r="J148" s="188">
        <v>0</v>
      </c>
      <c r="K148" s="161">
        <f>J148</f>
        <v>0</v>
      </c>
    </row>
    <row r="149" spans="1:11" s="34" customFormat="1" ht="114" customHeight="1">
      <c r="A149" s="93"/>
      <c r="B149" s="142"/>
      <c r="C149" s="142"/>
      <c r="D149" s="142"/>
      <c r="E149" s="142"/>
      <c r="F149" s="142" t="s">
        <v>298</v>
      </c>
      <c r="G149" s="142" t="s">
        <v>299</v>
      </c>
      <c r="H149" s="159">
        <f t="shared" si="4"/>
        <v>10000</v>
      </c>
      <c r="I149" s="159">
        <f>I151</f>
        <v>10000</v>
      </c>
      <c r="J149" s="159">
        <f>J151</f>
        <v>0</v>
      </c>
      <c r="K149" s="159">
        <f>K151</f>
        <v>0</v>
      </c>
    </row>
    <row r="150" spans="1:11" s="34" customFormat="1" ht="30.75" customHeight="1">
      <c r="A150" s="93"/>
      <c r="B150" s="151"/>
      <c r="C150" s="151"/>
      <c r="D150" s="151"/>
      <c r="E150" s="144"/>
      <c r="F150" s="143" t="s">
        <v>163</v>
      </c>
      <c r="G150" s="143"/>
      <c r="H150" s="159">
        <f t="shared" si="4"/>
        <v>0</v>
      </c>
      <c r="I150" s="188"/>
      <c r="J150" s="188"/>
      <c r="K150" s="161"/>
    </row>
    <row r="151" spans="1:11" s="34" customFormat="1" ht="30.75" customHeight="1">
      <c r="A151" s="93"/>
      <c r="B151" s="165" t="s">
        <v>164</v>
      </c>
      <c r="C151" s="151"/>
      <c r="D151" s="151"/>
      <c r="E151" s="147" t="s">
        <v>75</v>
      </c>
      <c r="F151" s="148"/>
      <c r="G151" s="148"/>
      <c r="H151" s="159">
        <f t="shared" si="4"/>
        <v>10000</v>
      </c>
      <c r="I151" s="195">
        <f>I152</f>
        <v>10000</v>
      </c>
      <c r="J151" s="195">
        <f t="shared" ref="J151:K152" si="9">J152</f>
        <v>0</v>
      </c>
      <c r="K151" s="195">
        <f t="shared" si="9"/>
        <v>0</v>
      </c>
    </row>
    <row r="152" spans="1:11" s="34" customFormat="1" ht="30.75" customHeight="1">
      <c r="A152" s="93"/>
      <c r="B152" s="165" t="s">
        <v>165</v>
      </c>
      <c r="C152" s="151"/>
      <c r="D152" s="151"/>
      <c r="E152" s="147" t="s">
        <v>75</v>
      </c>
      <c r="F152" s="148"/>
      <c r="G152" s="148"/>
      <c r="H152" s="159">
        <f t="shared" si="4"/>
        <v>10000</v>
      </c>
      <c r="I152" s="195">
        <f>I153</f>
        <v>10000</v>
      </c>
      <c r="J152" s="195">
        <f t="shared" si="9"/>
        <v>0</v>
      </c>
      <c r="K152" s="195">
        <f t="shared" si="9"/>
        <v>0</v>
      </c>
    </row>
    <row r="153" spans="1:11" s="34" customFormat="1" ht="38.25" customHeight="1">
      <c r="A153" s="93"/>
      <c r="B153" s="151" t="s">
        <v>188</v>
      </c>
      <c r="C153" s="151" t="s">
        <v>187</v>
      </c>
      <c r="D153" s="151" t="s">
        <v>57</v>
      </c>
      <c r="E153" s="164" t="s">
        <v>186</v>
      </c>
      <c r="F153" s="148"/>
      <c r="G153" s="148"/>
      <c r="H153" s="159">
        <f t="shared" si="4"/>
        <v>10000</v>
      </c>
      <c r="I153" s="188">
        <v>10000</v>
      </c>
      <c r="J153" s="188">
        <v>0</v>
      </c>
      <c r="K153" s="161">
        <v>0</v>
      </c>
    </row>
    <row r="154" spans="1:11" s="64" customFormat="1" ht="116.25" customHeight="1">
      <c r="A154" s="93"/>
      <c r="B154" s="142"/>
      <c r="C154" s="142"/>
      <c r="D154" s="142"/>
      <c r="E154" s="142"/>
      <c r="F154" s="142" t="s">
        <v>300</v>
      </c>
      <c r="G154" s="142" t="s">
        <v>301</v>
      </c>
      <c r="H154" s="159">
        <f t="shared" si="4"/>
        <v>579823</v>
      </c>
      <c r="I154" s="159">
        <f>I156</f>
        <v>579823</v>
      </c>
      <c r="J154" s="159">
        <f t="shared" ref="J154:K154" si="10">J156</f>
        <v>0</v>
      </c>
      <c r="K154" s="159">
        <f t="shared" si="10"/>
        <v>0</v>
      </c>
    </row>
    <row r="155" spans="1:11" s="64" customFormat="1" ht="30.75" customHeight="1">
      <c r="A155" s="93"/>
      <c r="B155" s="151"/>
      <c r="C155" s="151"/>
      <c r="D155" s="151"/>
      <c r="E155" s="144"/>
      <c r="F155" s="143" t="s">
        <v>163</v>
      </c>
      <c r="G155" s="143"/>
      <c r="H155" s="159">
        <f t="shared" si="4"/>
        <v>0</v>
      </c>
      <c r="I155" s="188"/>
      <c r="J155" s="188"/>
      <c r="K155" s="161"/>
    </row>
    <row r="156" spans="1:11" s="64" customFormat="1" ht="30.75" customHeight="1">
      <c r="A156" s="93"/>
      <c r="B156" s="165" t="s">
        <v>164</v>
      </c>
      <c r="C156" s="151"/>
      <c r="D156" s="151"/>
      <c r="E156" s="147" t="s">
        <v>75</v>
      </c>
      <c r="F156" s="148"/>
      <c r="G156" s="148"/>
      <c r="H156" s="159">
        <f t="shared" si="4"/>
        <v>579823</v>
      </c>
      <c r="I156" s="195">
        <f>I157</f>
        <v>579823</v>
      </c>
      <c r="J156" s="195">
        <f t="shared" ref="J156:K157" si="11">J157</f>
        <v>0</v>
      </c>
      <c r="K156" s="195">
        <f t="shared" si="11"/>
        <v>0</v>
      </c>
    </row>
    <row r="157" spans="1:11" s="64" customFormat="1" ht="30.75" customHeight="1">
      <c r="A157" s="93"/>
      <c r="B157" s="165" t="s">
        <v>165</v>
      </c>
      <c r="C157" s="151"/>
      <c r="D157" s="151"/>
      <c r="E157" s="147" t="s">
        <v>75</v>
      </c>
      <c r="F157" s="148"/>
      <c r="G157" s="148"/>
      <c r="H157" s="159">
        <f t="shared" si="4"/>
        <v>579823</v>
      </c>
      <c r="I157" s="195">
        <f>I158</f>
        <v>579823</v>
      </c>
      <c r="J157" s="195">
        <f t="shared" si="11"/>
        <v>0</v>
      </c>
      <c r="K157" s="195">
        <f t="shared" si="11"/>
        <v>0</v>
      </c>
    </row>
    <row r="158" spans="1:11" s="64" customFormat="1" ht="41.25" customHeight="1">
      <c r="A158" s="93"/>
      <c r="B158" s="151" t="s">
        <v>174</v>
      </c>
      <c r="C158" s="151" t="s">
        <v>173</v>
      </c>
      <c r="D158" s="151" t="s">
        <v>55</v>
      </c>
      <c r="E158" s="164" t="s">
        <v>54</v>
      </c>
      <c r="F158" s="148"/>
      <c r="G158" s="148"/>
      <c r="H158" s="159">
        <f t="shared" si="4"/>
        <v>579823</v>
      </c>
      <c r="I158" s="188">
        <v>579823</v>
      </c>
      <c r="J158" s="188">
        <v>0</v>
      </c>
      <c r="K158" s="161">
        <f>J158</f>
        <v>0</v>
      </c>
    </row>
    <row r="159" spans="1:11" s="64" customFormat="1" ht="30.75" hidden="1" customHeight="1">
      <c r="A159" s="93"/>
      <c r="B159" s="142"/>
      <c r="C159" s="142"/>
      <c r="D159" s="142"/>
      <c r="E159" s="142"/>
      <c r="F159" s="142" t="s">
        <v>302</v>
      </c>
      <c r="G159" s="142" t="s">
        <v>303</v>
      </c>
      <c r="H159" s="159">
        <f t="shared" si="4"/>
        <v>0</v>
      </c>
      <c r="I159" s="142">
        <f>I161</f>
        <v>0</v>
      </c>
      <c r="J159" s="142">
        <f>J161</f>
        <v>0</v>
      </c>
      <c r="K159" s="142">
        <f t="shared" ref="K159:K163" si="12">I159+J159</f>
        <v>0</v>
      </c>
    </row>
    <row r="160" spans="1:11" s="64" customFormat="1" ht="30.75" hidden="1" customHeight="1">
      <c r="A160" s="93"/>
      <c r="B160" s="151"/>
      <c r="C160" s="151"/>
      <c r="D160" s="151"/>
      <c r="E160" s="144"/>
      <c r="F160" s="143" t="s">
        <v>163</v>
      </c>
      <c r="G160" s="143"/>
      <c r="H160" s="159">
        <f t="shared" si="4"/>
        <v>0</v>
      </c>
      <c r="I160" s="188"/>
      <c r="J160" s="188"/>
      <c r="K160" s="161">
        <f t="shared" si="12"/>
        <v>0</v>
      </c>
    </row>
    <row r="161" spans="1:13" s="64" customFormat="1" ht="30.75" hidden="1" customHeight="1">
      <c r="A161" s="93"/>
      <c r="B161" s="164" t="s">
        <v>164</v>
      </c>
      <c r="C161" s="164"/>
      <c r="D161" s="164"/>
      <c r="E161" s="147" t="s">
        <v>75</v>
      </c>
      <c r="F161" s="164"/>
      <c r="G161" s="148"/>
      <c r="H161" s="159">
        <f t="shared" si="4"/>
        <v>0</v>
      </c>
      <c r="I161" s="188">
        <f>I162</f>
        <v>0</v>
      </c>
      <c r="J161" s="188">
        <f>J162</f>
        <v>0</v>
      </c>
      <c r="K161" s="161">
        <f t="shared" si="12"/>
        <v>0</v>
      </c>
    </row>
    <row r="162" spans="1:13" s="64" customFormat="1" ht="31.5" hidden="1" customHeight="1">
      <c r="A162" s="93"/>
      <c r="B162" s="164" t="s">
        <v>165</v>
      </c>
      <c r="C162" s="164"/>
      <c r="D162" s="164"/>
      <c r="E162" s="147" t="s">
        <v>75</v>
      </c>
      <c r="F162" s="164"/>
      <c r="G162" s="148"/>
      <c r="H162" s="159">
        <f t="shared" si="4"/>
        <v>0</v>
      </c>
      <c r="I162" s="188">
        <f>I163</f>
        <v>0</v>
      </c>
      <c r="J162" s="188">
        <f>J163</f>
        <v>0</v>
      </c>
      <c r="K162" s="161">
        <f t="shared" si="12"/>
        <v>0</v>
      </c>
    </row>
    <row r="163" spans="1:13" s="64" customFormat="1" ht="79.5" hidden="1" customHeight="1">
      <c r="A163" s="93"/>
      <c r="B163" s="164" t="s">
        <v>224</v>
      </c>
      <c r="C163" s="164" t="s">
        <v>229</v>
      </c>
      <c r="D163" s="164" t="s">
        <v>57</v>
      </c>
      <c r="E163" s="164" t="s">
        <v>230</v>
      </c>
      <c r="F163" s="164"/>
      <c r="G163" s="148"/>
      <c r="H163" s="159">
        <f t="shared" si="4"/>
        <v>0</v>
      </c>
      <c r="I163" s="188">
        <v>0</v>
      </c>
      <c r="J163" s="188">
        <v>0</v>
      </c>
      <c r="K163" s="161">
        <f t="shared" si="12"/>
        <v>0</v>
      </c>
    </row>
    <row r="164" spans="1:13" s="64" customFormat="1" ht="99.75" customHeight="1">
      <c r="A164" s="93"/>
      <c r="B164" s="142"/>
      <c r="C164" s="142"/>
      <c r="D164" s="142"/>
      <c r="E164" s="142"/>
      <c r="F164" s="142" t="s">
        <v>310</v>
      </c>
      <c r="G164" s="142" t="s">
        <v>311</v>
      </c>
      <c r="H164" s="159">
        <f t="shared" si="4"/>
        <v>0</v>
      </c>
      <c r="I164" s="159">
        <f t="shared" ref="I164:K165" si="13">I165</f>
        <v>0</v>
      </c>
      <c r="J164" s="142">
        <f t="shared" si="13"/>
        <v>0</v>
      </c>
      <c r="K164" s="142">
        <f t="shared" si="13"/>
        <v>0</v>
      </c>
    </row>
    <row r="165" spans="1:13" s="64" customFormat="1" ht="33" hidden="1" customHeight="1">
      <c r="A165" s="93"/>
      <c r="B165" s="165" t="s">
        <v>164</v>
      </c>
      <c r="C165" s="151"/>
      <c r="D165" s="151"/>
      <c r="E165" s="147" t="s">
        <v>75</v>
      </c>
      <c r="F165" s="148"/>
      <c r="G165" s="148"/>
      <c r="H165" s="159">
        <f t="shared" si="4"/>
        <v>0</v>
      </c>
      <c r="I165" s="195">
        <f t="shared" si="13"/>
        <v>0</v>
      </c>
      <c r="J165" s="195">
        <f t="shared" si="13"/>
        <v>0</v>
      </c>
      <c r="K165" s="195">
        <f t="shared" si="13"/>
        <v>0</v>
      </c>
    </row>
    <row r="166" spans="1:13" s="64" customFormat="1" ht="1.5" hidden="1" customHeight="1">
      <c r="A166" s="93"/>
      <c r="B166" s="165" t="s">
        <v>165</v>
      </c>
      <c r="C166" s="151"/>
      <c r="D166" s="151"/>
      <c r="E166" s="147" t="s">
        <v>75</v>
      </c>
      <c r="F166" s="148"/>
      <c r="G166" s="148"/>
      <c r="H166" s="159">
        <f>I166+J166</f>
        <v>0</v>
      </c>
      <c r="I166" s="195">
        <f>I167+I168+I169</f>
        <v>0</v>
      </c>
      <c r="J166" s="195">
        <f>J167</f>
        <v>0</v>
      </c>
      <c r="K166" s="195">
        <f>K167</f>
        <v>0</v>
      </c>
    </row>
    <row r="167" spans="1:13" s="64" customFormat="1" ht="2.25" hidden="1" customHeight="1">
      <c r="A167" s="93"/>
      <c r="B167" s="151" t="s">
        <v>304</v>
      </c>
      <c r="C167" s="151" t="s">
        <v>305</v>
      </c>
      <c r="D167" s="151" t="s">
        <v>55</v>
      </c>
      <c r="E167" s="164" t="s">
        <v>246</v>
      </c>
      <c r="F167" s="144"/>
      <c r="G167" s="144"/>
      <c r="H167" s="159">
        <f t="shared" si="4"/>
        <v>0</v>
      </c>
      <c r="I167" s="148">
        <v>0</v>
      </c>
      <c r="J167" s="188">
        <v>0</v>
      </c>
      <c r="K167" s="188">
        <f>I167+J167</f>
        <v>0</v>
      </c>
    </row>
    <row r="168" spans="1:13" s="38" customFormat="1" ht="3.75" hidden="1" customHeight="1">
      <c r="A168" s="93"/>
      <c r="B168" s="151" t="s">
        <v>174</v>
      </c>
      <c r="C168" s="164" t="s">
        <v>173</v>
      </c>
      <c r="D168" s="164" t="s">
        <v>55</v>
      </c>
      <c r="E168" s="164" t="s">
        <v>54</v>
      </c>
      <c r="F168" s="164"/>
      <c r="G168" s="164"/>
      <c r="H168" s="159">
        <f t="shared" si="4"/>
        <v>0</v>
      </c>
      <c r="I168" s="164" t="s">
        <v>309</v>
      </c>
      <c r="J168" s="164">
        <v>0</v>
      </c>
      <c r="K168" s="164">
        <v>0</v>
      </c>
      <c r="L168" s="37"/>
      <c r="M168" s="37"/>
    </row>
    <row r="169" spans="1:13" ht="33" hidden="1" customHeight="1">
      <c r="A169" s="92"/>
      <c r="B169" s="151" t="s">
        <v>306</v>
      </c>
      <c r="C169" s="164" t="s">
        <v>307</v>
      </c>
      <c r="D169" s="164" t="s">
        <v>308</v>
      </c>
      <c r="E169" s="164" t="s">
        <v>245</v>
      </c>
      <c r="F169" s="164"/>
      <c r="G169" s="164"/>
      <c r="H169" s="159">
        <f t="shared" si="4"/>
        <v>0</v>
      </c>
      <c r="I169" s="164" t="s">
        <v>309</v>
      </c>
      <c r="J169" s="164" t="s">
        <v>309</v>
      </c>
      <c r="K169" s="164">
        <v>0</v>
      </c>
    </row>
    <row r="170" spans="1:13" ht="27.75" hidden="1" customHeight="1">
      <c r="A170" s="92"/>
      <c r="B170" s="142"/>
      <c r="C170" s="142"/>
      <c r="D170" s="142"/>
      <c r="E170" s="142"/>
      <c r="F170" s="142" t="s">
        <v>310</v>
      </c>
      <c r="G170" s="142" t="s">
        <v>311</v>
      </c>
      <c r="H170" s="159">
        <f>I170+J170</f>
        <v>0</v>
      </c>
      <c r="I170" s="159" t="str">
        <f t="shared" ref="I170:J171" si="14">I171</f>
        <v>0</v>
      </c>
      <c r="J170" s="142" t="str">
        <f t="shared" si="14"/>
        <v>0</v>
      </c>
      <c r="K170" s="142">
        <v>0</v>
      </c>
    </row>
    <row r="171" spans="1:13" ht="27.75" hidden="1" customHeight="1">
      <c r="B171" s="165" t="s">
        <v>164</v>
      </c>
      <c r="C171" s="151"/>
      <c r="D171" s="151"/>
      <c r="E171" s="147" t="s">
        <v>75</v>
      </c>
      <c r="F171" s="164"/>
      <c r="G171" s="164"/>
      <c r="H171" s="159">
        <f t="shared" ref="H171:H172" si="15">I171+J171</f>
        <v>0</v>
      </c>
      <c r="I171" s="195" t="str">
        <f t="shared" si="14"/>
        <v>0</v>
      </c>
      <c r="J171" s="195" t="str">
        <f t="shared" si="14"/>
        <v>0</v>
      </c>
      <c r="K171" s="164" t="s">
        <v>309</v>
      </c>
    </row>
    <row r="172" spans="1:13" ht="27.75" hidden="1" customHeight="1">
      <c r="B172" s="165" t="s">
        <v>165</v>
      </c>
      <c r="C172" s="151"/>
      <c r="D172" s="151"/>
      <c r="E172" s="147" t="s">
        <v>75</v>
      </c>
      <c r="F172" s="164"/>
      <c r="G172" s="164"/>
      <c r="H172" s="159">
        <f t="shared" si="15"/>
        <v>0</v>
      </c>
      <c r="I172" s="195" t="str">
        <f>I173</f>
        <v>0</v>
      </c>
      <c r="J172" s="195" t="str">
        <f>J173</f>
        <v>0</v>
      </c>
      <c r="K172" s="164" t="s">
        <v>309</v>
      </c>
    </row>
    <row r="173" spans="1:13" ht="23.25" hidden="1" customHeight="1">
      <c r="B173" s="151" t="s">
        <v>174</v>
      </c>
      <c r="C173" s="164" t="s">
        <v>173</v>
      </c>
      <c r="D173" s="164" t="s">
        <v>55</v>
      </c>
      <c r="E173" s="164" t="s">
        <v>54</v>
      </c>
      <c r="F173" s="164"/>
      <c r="G173" s="164"/>
      <c r="H173" s="159">
        <f>I173+J173</f>
        <v>0</v>
      </c>
      <c r="I173" s="164" t="s">
        <v>309</v>
      </c>
      <c r="J173" s="164" t="s">
        <v>309</v>
      </c>
      <c r="K173" s="164" t="s">
        <v>309</v>
      </c>
    </row>
    <row r="174" spans="1:13" ht="1.5" hidden="1" customHeight="1">
      <c r="B174" s="142"/>
      <c r="C174" s="142"/>
      <c r="D174" s="142"/>
      <c r="E174" s="142"/>
      <c r="F174" s="142" t="s">
        <v>312</v>
      </c>
      <c r="G174" s="142" t="s">
        <v>313</v>
      </c>
      <c r="H174" s="159">
        <f>I174+J174</f>
        <v>0</v>
      </c>
      <c r="I174" s="159">
        <f t="shared" ref="I174:J175" si="16">I175</f>
        <v>0</v>
      </c>
      <c r="J174" s="142">
        <f t="shared" si="16"/>
        <v>0</v>
      </c>
      <c r="K174" s="142">
        <f>J174</f>
        <v>0</v>
      </c>
    </row>
    <row r="175" spans="1:13" hidden="1">
      <c r="B175" s="151" t="s">
        <v>164</v>
      </c>
      <c r="C175" s="147"/>
      <c r="D175" s="151"/>
      <c r="E175" s="147" t="s">
        <v>75</v>
      </c>
      <c r="F175" s="151"/>
      <c r="G175" s="147"/>
      <c r="H175" s="159">
        <f t="shared" ref="H175:H177" si="17">I175+J175</f>
        <v>0</v>
      </c>
      <c r="I175" s="195">
        <f t="shared" si="16"/>
        <v>0</v>
      </c>
      <c r="J175" s="195">
        <f t="shared" si="16"/>
        <v>0</v>
      </c>
      <c r="K175" s="195">
        <f t="shared" ref="K175:K176" si="18">J175</f>
        <v>0</v>
      </c>
    </row>
    <row r="176" spans="1:13" hidden="1">
      <c r="B176" s="151" t="s">
        <v>165</v>
      </c>
      <c r="C176" s="147"/>
      <c r="D176" s="151"/>
      <c r="E176" s="147" t="s">
        <v>75</v>
      </c>
      <c r="F176" s="151"/>
      <c r="G176" s="147"/>
      <c r="H176" s="159">
        <f t="shared" si="17"/>
        <v>0</v>
      </c>
      <c r="I176" s="196">
        <f>I177</f>
        <v>0</v>
      </c>
      <c r="J176" s="196">
        <f>J177</f>
        <v>0</v>
      </c>
      <c r="K176" s="195">
        <f t="shared" si="18"/>
        <v>0</v>
      </c>
    </row>
    <row r="177" spans="2:12" ht="47.25" hidden="1">
      <c r="B177" s="151" t="s">
        <v>304</v>
      </c>
      <c r="C177" s="151" t="s">
        <v>305</v>
      </c>
      <c r="D177" s="151" t="s">
        <v>55</v>
      </c>
      <c r="E177" s="197" t="s">
        <v>246</v>
      </c>
      <c r="F177" s="148"/>
      <c r="G177" s="148"/>
      <c r="H177" s="159">
        <f t="shared" si="17"/>
        <v>0</v>
      </c>
      <c r="I177" s="188">
        <v>0</v>
      </c>
      <c r="J177" s="188">
        <v>0</v>
      </c>
      <c r="K177" s="161">
        <f>J177</f>
        <v>0</v>
      </c>
    </row>
    <row r="178" spans="2:12" ht="3" customHeight="1">
      <c r="B178" s="142"/>
      <c r="C178" s="142"/>
      <c r="D178" s="142"/>
      <c r="E178" s="142"/>
      <c r="F178" s="142" t="s">
        <v>314</v>
      </c>
      <c r="G178" s="159" t="s">
        <v>315</v>
      </c>
      <c r="H178" s="159">
        <f>H180</f>
        <v>40000</v>
      </c>
      <c r="I178" s="159">
        <f>I180</f>
        <v>40000</v>
      </c>
      <c r="J178" s="159">
        <f t="shared" ref="J178:K180" si="19">J179</f>
        <v>0</v>
      </c>
      <c r="K178" s="159">
        <f t="shared" si="19"/>
        <v>0</v>
      </c>
    </row>
    <row r="179" spans="2:12" ht="51" customHeight="1">
      <c r="B179" s="165" t="s">
        <v>164</v>
      </c>
      <c r="C179" s="151"/>
      <c r="D179" s="151"/>
      <c r="E179" s="147" t="s">
        <v>75</v>
      </c>
      <c r="F179" s="148"/>
      <c r="G179" s="195"/>
      <c r="H179" s="159">
        <f>H180</f>
        <v>40000</v>
      </c>
      <c r="I179" s="195">
        <f>G179+H179</f>
        <v>40000</v>
      </c>
      <c r="J179" s="195">
        <f t="shared" si="19"/>
        <v>0</v>
      </c>
      <c r="K179" s="195">
        <f t="shared" si="19"/>
        <v>0</v>
      </c>
    </row>
    <row r="180" spans="2:12" ht="37.5" customHeight="1">
      <c r="B180" s="165" t="s">
        <v>165</v>
      </c>
      <c r="C180" s="151"/>
      <c r="D180" s="151"/>
      <c r="E180" s="147" t="s">
        <v>75</v>
      </c>
      <c r="F180" s="148"/>
      <c r="G180" s="195"/>
      <c r="H180" s="159">
        <f>H181</f>
        <v>40000</v>
      </c>
      <c r="I180" s="196">
        <f>I181</f>
        <v>40000</v>
      </c>
      <c r="J180" s="196">
        <f t="shared" si="19"/>
        <v>0</v>
      </c>
      <c r="K180" s="196">
        <f t="shared" si="19"/>
        <v>0</v>
      </c>
    </row>
    <row r="181" spans="2:12" ht="63.75" customHeight="1">
      <c r="B181" s="164" t="s">
        <v>335</v>
      </c>
      <c r="C181" s="164">
        <v>5062</v>
      </c>
      <c r="D181" s="164" t="s">
        <v>123</v>
      </c>
      <c r="E181" s="164" t="s">
        <v>337</v>
      </c>
      <c r="F181" s="144"/>
      <c r="G181" s="148"/>
      <c r="H181" s="159">
        <f>I181</f>
        <v>40000</v>
      </c>
      <c r="I181" s="188">
        <v>40000</v>
      </c>
      <c r="J181" s="188">
        <v>0</v>
      </c>
      <c r="K181" s="188">
        <v>0</v>
      </c>
    </row>
    <row r="182" spans="2:12" ht="36.75" customHeight="1">
      <c r="B182" s="198"/>
      <c r="C182" s="199"/>
      <c r="D182" s="199"/>
      <c r="E182" s="199" t="s">
        <v>4</v>
      </c>
      <c r="F182" s="199"/>
      <c r="G182" s="199"/>
      <c r="H182" s="200">
        <f>I182+J182</f>
        <v>4512620</v>
      </c>
      <c r="I182" s="200">
        <f>I39+I46+I58+I111+I138+I143+I149+I154+I159+I164+I170+I174+I178</f>
        <v>3481320</v>
      </c>
      <c r="J182" s="200">
        <f>J39+J46+J58+J111+J138+J143+J149+J154+J159+J164+J170+J174+J178</f>
        <v>1031300</v>
      </c>
      <c r="K182" s="200">
        <f>K39+K46+K58+K111+K138+K143+K149+K154+K159+K164+K170+K174+K178</f>
        <v>930000</v>
      </c>
    </row>
    <row r="185" spans="2:12" ht="21">
      <c r="C185" s="237" t="s">
        <v>83</v>
      </c>
      <c r="D185" s="237"/>
      <c r="E185" s="137"/>
      <c r="F185" s="137"/>
      <c r="G185" s="237" t="s">
        <v>177</v>
      </c>
      <c r="H185" s="237"/>
      <c r="I185" s="59"/>
      <c r="J185" s="59"/>
    </row>
    <row r="186" spans="2:12">
      <c r="C186" s="69"/>
      <c r="D186" s="70"/>
      <c r="E186" s="69"/>
      <c r="F186" s="70"/>
      <c r="G186" s="70"/>
      <c r="H186" s="71"/>
      <c r="I186" s="70"/>
      <c r="J186" s="69"/>
      <c r="K186" s="69"/>
      <c r="L186" s="69"/>
    </row>
    <row r="187" spans="2:12" ht="21">
      <c r="C187" s="237"/>
      <c r="D187" s="237"/>
      <c r="E187" s="137"/>
      <c r="F187" s="237"/>
      <c r="G187" s="237"/>
      <c r="H187" s="59"/>
      <c r="I187" s="59"/>
      <c r="J187" s="59"/>
    </row>
  </sheetData>
  <mergeCells count="16">
    <mergeCell ref="G2:K4"/>
    <mergeCell ref="C187:D187"/>
    <mergeCell ref="F187:G187"/>
    <mergeCell ref="C185:D185"/>
    <mergeCell ref="G185:H185"/>
    <mergeCell ref="G7:G8"/>
    <mergeCell ref="H7:H8"/>
    <mergeCell ref="I7:I8"/>
    <mergeCell ref="J7:K7"/>
    <mergeCell ref="B5:I5"/>
    <mergeCell ref="B6:I6"/>
    <mergeCell ref="B7:B9"/>
    <mergeCell ref="C7:C9"/>
    <mergeCell ref="D7:D9"/>
    <mergeCell ref="E7:E9"/>
    <mergeCell ref="F7:F8"/>
  </mergeCells>
  <phoneticPr fontId="30" type="noConversion"/>
  <pageMargins left="0.39370078740157483" right="0.31496062992125984" top="0.55118110236220474" bottom="0.55118110236220474" header="0.35433070866141736" footer="0.35433070866141736"/>
  <pageSetup paperSize="9" scale="42" fitToHeight="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дод 1</vt:lpstr>
      <vt:lpstr>дод 2</vt:lpstr>
      <vt:lpstr>дод 3</vt:lpstr>
      <vt:lpstr>дод4 </vt:lpstr>
      <vt:lpstr>дод6</vt:lpstr>
      <vt:lpstr>дод7</vt:lpstr>
      <vt:lpstr>дод7!Заголовки_для_печати</vt:lpstr>
      <vt:lpstr>'дод4 '!Область_печати</vt:lpstr>
      <vt:lpstr>дод6!Область_печати</vt:lpstr>
      <vt:lpstr>дод7!Область_печати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USER_7</dc:creator>
  <cp:lastModifiedBy>Вика</cp:lastModifiedBy>
  <cp:lastPrinted>2020-12-15T06:35:28Z</cp:lastPrinted>
  <dcterms:created xsi:type="dcterms:W3CDTF">2017-12-08T16:20:12Z</dcterms:created>
  <dcterms:modified xsi:type="dcterms:W3CDTF">2020-12-15T14:20:03Z</dcterms:modified>
</cp:coreProperties>
</file>