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БЮДЖЕТ\2020\"/>
    </mc:Choice>
  </mc:AlternateContent>
  <bookViews>
    <workbookView xWindow="0" yWindow="0" windowWidth="20490" windowHeight="7155" activeTab="4"/>
  </bookViews>
  <sheets>
    <sheet name="дод 1" sheetId="25" r:id="rId1"/>
    <sheet name="дод 2" sheetId="24" r:id="rId2"/>
    <sheet name="дод 3" sheetId="26" r:id="rId3"/>
    <sheet name="дод4 " sheetId="27" r:id="rId4"/>
    <sheet name="дод.5натур" sheetId="15" r:id="rId5"/>
    <sheet name="дод.5 грн" sheetId="16" r:id="rId6"/>
    <sheet name="дод6" sheetId="7" r:id="rId7"/>
    <sheet name="дод7" sheetId="8" r:id="rId8"/>
  </sheets>
  <definedNames>
    <definedName name="_xlnm._FilterDatabase" localSheetId="7" hidden="1">дод7!$B$9:$M$173</definedName>
    <definedName name="_xlnm.Print_Titles" localSheetId="4">дод.5натур!$8:$11</definedName>
    <definedName name="_xlnm.Print_Titles" localSheetId="6">дод6!$E:$F,дод6!#REF!</definedName>
    <definedName name="_xlnm.Print_Titles" localSheetId="7">дод7!$8:$8</definedName>
    <definedName name="_xlnm.Print_Area" localSheetId="5">'дод.5 грн'!$A$1:$P$43</definedName>
    <definedName name="_xlnm.Print_Area" localSheetId="4">дод.5натур!$A$1:$M$43</definedName>
    <definedName name="_xlnm.Print_Area" localSheetId="3">'дод4 '!$A$1:$Z$28</definedName>
    <definedName name="_xlnm.Print_Area" localSheetId="6">дод6!$A$1:$J$15</definedName>
    <definedName name="_xlnm.Print_Area" localSheetId="7">дод7!$A$1:$K$186</definedName>
  </definedNames>
  <calcPr calcId="152511"/>
</workbook>
</file>

<file path=xl/calcChain.xml><?xml version="1.0" encoding="utf-8"?>
<calcChain xmlns="http://schemas.openxmlformats.org/spreadsheetml/2006/main">
  <c r="K180" i="8" l="1"/>
  <c r="J180" i="8"/>
  <c r="H158" i="8"/>
  <c r="K158" i="8"/>
  <c r="I160" i="8"/>
  <c r="I159" i="8" s="1"/>
  <c r="J160" i="8"/>
  <c r="H161" i="8"/>
  <c r="K161" i="8"/>
  <c r="J113" i="8"/>
  <c r="H136" i="8"/>
  <c r="K136" i="8"/>
  <c r="K160" i="8" l="1"/>
  <c r="I157" i="8"/>
  <c r="H160" i="8"/>
  <c r="J159" i="8"/>
  <c r="J157" i="8" s="1"/>
  <c r="J61" i="8"/>
  <c r="J60" i="8" s="1"/>
  <c r="J58" i="8" s="1"/>
  <c r="I61" i="8"/>
  <c r="H108" i="8"/>
  <c r="K108" i="8"/>
  <c r="H109" i="8"/>
  <c r="K109" i="8"/>
  <c r="J42" i="8"/>
  <c r="H43" i="8"/>
  <c r="H14" i="8"/>
  <c r="K14" i="8"/>
  <c r="H16" i="8"/>
  <c r="I17" i="8"/>
  <c r="I15" i="8" s="1"/>
  <c r="J17" i="8"/>
  <c r="J15" i="8" s="1"/>
  <c r="H18" i="8"/>
  <c r="K18" i="8"/>
  <c r="K17" i="8" s="1"/>
  <c r="K15" i="8" s="1"/>
  <c r="H20" i="8"/>
  <c r="I21" i="8"/>
  <c r="I19" i="8" s="1"/>
  <c r="J21" i="8"/>
  <c r="J19" i="8" s="1"/>
  <c r="I22" i="8"/>
  <c r="J22" i="8"/>
  <c r="I23" i="8"/>
  <c r="J23" i="8"/>
  <c r="H24" i="8"/>
  <c r="K24" i="8"/>
  <c r="K21" i="8" s="1"/>
  <c r="H26" i="8"/>
  <c r="I27" i="8"/>
  <c r="I25" i="8" s="1"/>
  <c r="J27" i="8"/>
  <c r="J25" i="8" s="1"/>
  <c r="I28" i="8"/>
  <c r="J28" i="8"/>
  <c r="I29" i="8"/>
  <c r="J29" i="8"/>
  <c r="H30" i="8"/>
  <c r="K30" i="8"/>
  <c r="K27" i="8" s="1"/>
  <c r="H32" i="8"/>
  <c r="I33" i="8"/>
  <c r="I31" i="8" s="1"/>
  <c r="J33" i="8"/>
  <c r="J31" i="8" s="1"/>
  <c r="H34" i="8"/>
  <c r="K34" i="8"/>
  <c r="H35" i="8"/>
  <c r="K35" i="8"/>
  <c r="K33" i="8" s="1"/>
  <c r="K31" i="8" s="1"/>
  <c r="H36" i="8"/>
  <c r="H37" i="8"/>
  <c r="H38" i="8"/>
  <c r="K38" i="8"/>
  <c r="H40" i="8"/>
  <c r="I42" i="8"/>
  <c r="I41" i="8" s="1"/>
  <c r="I39" i="8" s="1"/>
  <c r="J41" i="8"/>
  <c r="J39" i="8" s="1"/>
  <c r="K42" i="8"/>
  <c r="K41" i="8" s="1"/>
  <c r="K39" i="8" s="1"/>
  <c r="H44" i="8"/>
  <c r="H45" i="8"/>
  <c r="H47" i="8"/>
  <c r="I178" i="8"/>
  <c r="I176" i="8" s="1"/>
  <c r="K178" i="8"/>
  <c r="K177" i="8" s="1"/>
  <c r="K176" i="8" s="1"/>
  <c r="J178" i="8"/>
  <c r="J177" i="8" s="1"/>
  <c r="J176" i="8" s="1"/>
  <c r="H178" i="8"/>
  <c r="H177" i="8" s="1"/>
  <c r="I177" i="8" s="1"/>
  <c r="K175" i="8"/>
  <c r="H175" i="8"/>
  <c r="J174" i="8"/>
  <c r="K174" i="8" s="1"/>
  <c r="I174" i="8"/>
  <c r="I173" i="8" s="1"/>
  <c r="I172" i="8" s="1"/>
  <c r="H171" i="8"/>
  <c r="J170" i="8"/>
  <c r="J169" i="8" s="1"/>
  <c r="J168" i="8" s="1"/>
  <c r="I170" i="8"/>
  <c r="I169" i="8" s="1"/>
  <c r="H167" i="8"/>
  <c r="H166" i="8"/>
  <c r="K165" i="8"/>
  <c r="H165" i="8"/>
  <c r="K164" i="8"/>
  <c r="K163" i="8" s="1"/>
  <c r="K162" i="8" s="1"/>
  <c r="J164" i="8"/>
  <c r="I164" i="8"/>
  <c r="J163" i="8"/>
  <c r="J162" i="8" s="1"/>
  <c r="I155" i="8"/>
  <c r="I154" i="8" s="1"/>
  <c r="H153" i="8"/>
  <c r="H151" i="8"/>
  <c r="K150" i="8"/>
  <c r="K149" i="8" s="1"/>
  <c r="K147" i="8" s="1"/>
  <c r="J150" i="8"/>
  <c r="J149" i="8" s="1"/>
  <c r="J147" i="8" s="1"/>
  <c r="I150" i="8"/>
  <c r="I149" i="8" s="1"/>
  <c r="I147" i="8" s="1"/>
  <c r="H148" i="8"/>
  <c r="K146" i="8"/>
  <c r="H146" i="8"/>
  <c r="K145" i="8"/>
  <c r="K144" i="8" s="1"/>
  <c r="K142" i="8" s="1"/>
  <c r="J145" i="8"/>
  <c r="I145" i="8"/>
  <c r="J144" i="8"/>
  <c r="J142" i="8" s="1"/>
  <c r="K141" i="8"/>
  <c r="H141" i="8"/>
  <c r="J140" i="8"/>
  <c r="K140" i="8" s="1"/>
  <c r="I140" i="8"/>
  <c r="J139" i="8"/>
  <c r="K139" i="8" s="1"/>
  <c r="H138" i="8"/>
  <c r="K135" i="8"/>
  <c r="I135" i="8"/>
  <c r="H135" i="8" s="1"/>
  <c r="J134" i="8"/>
  <c r="K134" i="8" s="1"/>
  <c r="K133" i="8"/>
  <c r="H133" i="8"/>
  <c r="K132" i="8"/>
  <c r="H132" i="8"/>
  <c r="K131" i="8"/>
  <c r="H131" i="8"/>
  <c r="K130" i="8"/>
  <c r="H130" i="8"/>
  <c r="J129" i="8"/>
  <c r="K129" i="8" s="1"/>
  <c r="I129" i="8"/>
  <c r="K128" i="8"/>
  <c r="H128" i="8"/>
  <c r="K126" i="8"/>
  <c r="H126" i="8"/>
  <c r="J125" i="8"/>
  <c r="K125" i="8" s="1"/>
  <c r="I125" i="8"/>
  <c r="I123" i="8" s="1"/>
  <c r="K124" i="8"/>
  <c r="H124" i="8"/>
  <c r="K122" i="8"/>
  <c r="H122" i="8"/>
  <c r="K121" i="8"/>
  <c r="I121" i="8"/>
  <c r="H121" i="8" s="1"/>
  <c r="K120" i="8"/>
  <c r="H120" i="8"/>
  <c r="J119" i="8"/>
  <c r="K119" i="8" s="1"/>
  <c r="K118" i="8"/>
  <c r="H118" i="8"/>
  <c r="J117" i="8"/>
  <c r="I117" i="8"/>
  <c r="I115" i="8" s="1"/>
  <c r="K116" i="8"/>
  <c r="H116" i="8"/>
  <c r="K114" i="8"/>
  <c r="H114" i="8"/>
  <c r="K113" i="8"/>
  <c r="K112" i="8" s="1"/>
  <c r="K110" i="8" s="1"/>
  <c r="I113" i="8"/>
  <c r="I112" i="8" s="1"/>
  <c r="H111" i="8"/>
  <c r="K107" i="8"/>
  <c r="J107" i="8"/>
  <c r="I107" i="8"/>
  <c r="K106" i="8"/>
  <c r="H106" i="8"/>
  <c r="K105" i="8"/>
  <c r="J105" i="8"/>
  <c r="I105" i="8"/>
  <c r="H104" i="8"/>
  <c r="K102" i="8"/>
  <c r="H102" i="8"/>
  <c r="K101" i="8"/>
  <c r="K99" i="8" s="1"/>
  <c r="J101" i="8"/>
  <c r="J99" i="8" s="1"/>
  <c r="I101" i="8"/>
  <c r="H100" i="8"/>
  <c r="I99" i="8"/>
  <c r="K98" i="8"/>
  <c r="H98" i="8"/>
  <c r="K97" i="8"/>
  <c r="H97" i="8"/>
  <c r="J96" i="8"/>
  <c r="I96" i="8"/>
  <c r="K95" i="8"/>
  <c r="H95" i="8"/>
  <c r="K94" i="8"/>
  <c r="J94" i="8"/>
  <c r="H94" i="8" s="1"/>
  <c r="H93" i="8"/>
  <c r="I92" i="8"/>
  <c r="K91" i="8"/>
  <c r="H91" i="8"/>
  <c r="K90" i="8"/>
  <c r="K88" i="8" s="1"/>
  <c r="J90" i="8"/>
  <c r="J88" i="8" s="1"/>
  <c r="I90" i="8"/>
  <c r="H89" i="8"/>
  <c r="K87" i="8"/>
  <c r="K84" i="8" s="1"/>
  <c r="H87" i="8"/>
  <c r="J86" i="8"/>
  <c r="I86" i="8"/>
  <c r="H85" i="8"/>
  <c r="J84" i="8"/>
  <c r="I84" i="8"/>
  <c r="K83" i="8"/>
  <c r="H83" i="8"/>
  <c r="K82" i="8"/>
  <c r="K80" i="8" s="1"/>
  <c r="J82" i="8"/>
  <c r="J80" i="8" s="1"/>
  <c r="I82" i="8"/>
  <c r="H81" i="8"/>
  <c r="K79" i="8"/>
  <c r="H79" i="8"/>
  <c r="K78" i="8"/>
  <c r="K76" i="8" s="1"/>
  <c r="H78" i="8"/>
  <c r="J76" i="8"/>
  <c r="J74" i="8" s="1"/>
  <c r="I76" i="8"/>
  <c r="I77" i="8" s="1"/>
  <c r="H75" i="8"/>
  <c r="K73" i="8"/>
  <c r="H73" i="8"/>
  <c r="K72" i="8"/>
  <c r="H72" i="8"/>
  <c r="I71" i="8"/>
  <c r="K71" i="8" s="1"/>
  <c r="K69" i="8" s="1"/>
  <c r="H70" i="8"/>
  <c r="I69" i="8"/>
  <c r="H69" i="8" s="1"/>
  <c r="K68" i="8"/>
  <c r="H68" i="8"/>
  <c r="K67" i="8"/>
  <c r="K65" i="8" s="1"/>
  <c r="J67" i="8"/>
  <c r="J65" i="8" s="1"/>
  <c r="I67" i="8"/>
  <c r="H66" i="8"/>
  <c r="I65" i="8"/>
  <c r="K64" i="8"/>
  <c r="H64" i="8"/>
  <c r="H63" i="8"/>
  <c r="H62" i="8"/>
  <c r="H59" i="8"/>
  <c r="I57" i="8"/>
  <c r="K56" i="8"/>
  <c r="H56" i="8"/>
  <c r="K55" i="8"/>
  <c r="K49" i="8" s="1"/>
  <c r="K48" i="8" s="1"/>
  <c r="K46" i="8" s="1"/>
  <c r="H55" i="8"/>
  <c r="H54" i="8"/>
  <c r="H53" i="8"/>
  <c r="H52" i="8"/>
  <c r="H51" i="8"/>
  <c r="H50" i="8"/>
  <c r="J49" i="8"/>
  <c r="J48" i="8" s="1"/>
  <c r="J46" i="8" s="1"/>
  <c r="K13" i="8"/>
  <c r="H13" i="8"/>
  <c r="K11" i="8"/>
  <c r="K10" i="8" s="1"/>
  <c r="J10" i="8"/>
  <c r="I10" i="8"/>
  <c r="I7" i="7"/>
  <c r="I9" i="7" s="1"/>
  <c r="C17" i="24"/>
  <c r="O26" i="26"/>
  <c r="S21" i="27"/>
  <c r="T20" i="27"/>
  <c r="T16" i="27"/>
  <c r="K26" i="26"/>
  <c r="H159" i="8" l="1"/>
  <c r="K157" i="8"/>
  <c r="H157" i="8"/>
  <c r="K159" i="8"/>
  <c r="K117" i="8"/>
  <c r="K115" i="8"/>
  <c r="K61" i="8"/>
  <c r="K60" i="8" s="1"/>
  <c r="K58" i="8" s="1"/>
  <c r="H29" i="8"/>
  <c r="H28" i="8"/>
  <c r="H86" i="8"/>
  <c r="H164" i="8"/>
  <c r="H176" i="8"/>
  <c r="H67" i="8"/>
  <c r="H125" i="8"/>
  <c r="H129" i="8"/>
  <c r="I134" i="8"/>
  <c r="H134" i="8" s="1"/>
  <c r="I163" i="8"/>
  <c r="H170" i="8"/>
  <c r="H174" i="8"/>
  <c r="H31" i="8"/>
  <c r="H23" i="8"/>
  <c r="H22" i="8"/>
  <c r="H19" i="8"/>
  <c r="H41" i="8"/>
  <c r="K28" i="8"/>
  <c r="K25" i="8"/>
  <c r="K19" i="8"/>
  <c r="K22" i="8"/>
  <c r="H25" i="8"/>
  <c r="H15" i="8"/>
  <c r="H42" i="8"/>
  <c r="H39" i="8"/>
  <c r="H27" i="8"/>
  <c r="K23" i="8"/>
  <c r="H17" i="8"/>
  <c r="H61" i="8"/>
  <c r="H71" i="8"/>
  <c r="H84" i="8"/>
  <c r="K86" i="8"/>
  <c r="J103" i="8"/>
  <c r="H107" i="8"/>
  <c r="I119" i="8"/>
  <c r="H119" i="8" s="1"/>
  <c r="H33" i="8"/>
  <c r="K29" i="8"/>
  <c r="H21" i="8"/>
  <c r="H149" i="8"/>
  <c r="I60" i="8"/>
  <c r="I74" i="8"/>
  <c r="H74" i="8" s="1"/>
  <c r="H76" i="8"/>
  <c r="H96" i="8"/>
  <c r="H99" i="8"/>
  <c r="H101" i="8"/>
  <c r="H140" i="8"/>
  <c r="H150" i="8"/>
  <c r="K77" i="8"/>
  <c r="K74" i="8"/>
  <c r="J77" i="8"/>
  <c r="H65" i="8"/>
  <c r="H77" i="8"/>
  <c r="J92" i="8"/>
  <c r="K92" i="8" s="1"/>
  <c r="K103" i="8"/>
  <c r="J112" i="8"/>
  <c r="J110" i="8" s="1"/>
  <c r="H113" i="8"/>
  <c r="H117" i="8"/>
  <c r="J137" i="8"/>
  <c r="I139" i="8"/>
  <c r="H139" i="8" s="1"/>
  <c r="H145" i="8"/>
  <c r="H57" i="8"/>
  <c r="I49" i="8"/>
  <c r="H82" i="8"/>
  <c r="I80" i="8"/>
  <c r="H80" i="8" s="1"/>
  <c r="H105" i="8"/>
  <c r="I103" i="8"/>
  <c r="I110" i="8"/>
  <c r="H90" i="8"/>
  <c r="I88" i="8"/>
  <c r="H88" i="8" s="1"/>
  <c r="K96" i="8"/>
  <c r="J123" i="8"/>
  <c r="J127" i="8"/>
  <c r="I144" i="8"/>
  <c r="H147" i="8"/>
  <c r="I152" i="8"/>
  <c r="I180" i="8" s="1"/>
  <c r="K156" i="8"/>
  <c r="K155" i="8" s="1"/>
  <c r="K154" i="8" s="1"/>
  <c r="K152" i="8" s="1"/>
  <c r="H156" i="8"/>
  <c r="J155" i="8"/>
  <c r="J154" i="8" s="1"/>
  <c r="J152" i="8" s="1"/>
  <c r="H169" i="8"/>
  <c r="I168" i="8"/>
  <c r="H168" i="8" s="1"/>
  <c r="J173" i="8"/>
  <c r="H115" i="8" l="1"/>
  <c r="H103" i="8"/>
  <c r="I127" i="8"/>
  <c r="H127" i="8" s="1"/>
  <c r="H112" i="8"/>
  <c r="H163" i="8"/>
  <c r="I162" i="8"/>
  <c r="H162" i="8" s="1"/>
  <c r="H155" i="8"/>
  <c r="H154" i="8"/>
  <c r="I137" i="8"/>
  <c r="H137" i="8" s="1"/>
  <c r="H60" i="8"/>
  <c r="I58" i="8"/>
  <c r="H58" i="8" s="1"/>
  <c r="H92" i="8"/>
  <c r="H110" i="8"/>
  <c r="K173" i="8"/>
  <c r="H173" i="8"/>
  <c r="J172" i="8"/>
  <c r="K123" i="8"/>
  <c r="H123" i="8"/>
  <c r="I48" i="8"/>
  <c r="I46" i="8" s="1"/>
  <c r="H46" i="8" s="1"/>
  <c r="H49" i="8"/>
  <c r="H152" i="8"/>
  <c r="H144" i="8"/>
  <c r="I142" i="8"/>
  <c r="H142" i="8" s="1"/>
  <c r="K127" i="8"/>
  <c r="G25" i="26"/>
  <c r="G24" i="26"/>
  <c r="G22" i="26"/>
  <c r="G20" i="26"/>
  <c r="E18" i="26"/>
  <c r="K172" i="8" l="1"/>
  <c r="H172" i="8"/>
  <c r="H48" i="8"/>
  <c r="G18" i="26"/>
  <c r="G17" i="26"/>
  <c r="E17" i="26"/>
  <c r="E19" i="26"/>
  <c r="E20" i="26"/>
  <c r="E21" i="26"/>
  <c r="E22" i="26"/>
  <c r="E23" i="26"/>
  <c r="E24" i="26"/>
  <c r="E25" i="26"/>
  <c r="E26" i="26"/>
  <c r="E27" i="26"/>
  <c r="E28" i="26"/>
  <c r="E29" i="26"/>
  <c r="E30" i="26"/>
  <c r="E31" i="26"/>
  <c r="E32" i="26"/>
  <c r="E33" i="26"/>
  <c r="E16" i="26"/>
  <c r="G16" i="26"/>
  <c r="E47" i="25"/>
  <c r="F47" i="25"/>
  <c r="D47" i="25"/>
  <c r="H180" i="8" l="1"/>
  <c r="L18" i="27"/>
  <c r="T18" i="27" s="1"/>
  <c r="H16" i="27"/>
  <c r="T17" i="27"/>
  <c r="R21" i="27"/>
  <c r="Q21" i="27"/>
  <c r="P21" i="27"/>
  <c r="M21" i="27"/>
  <c r="G21" i="27"/>
  <c r="F21" i="27"/>
  <c r="H19" i="27"/>
  <c r="O21" i="27"/>
  <c r="N21" i="27"/>
  <c r="J21" i="27"/>
  <c r="I21" i="27"/>
  <c r="T21" i="27" l="1"/>
  <c r="H21" i="27"/>
  <c r="L21" i="27"/>
  <c r="K21" i="27"/>
  <c r="N36" i="16" l="1"/>
  <c r="M36" i="16"/>
  <c r="L36" i="16"/>
  <c r="N13" i="16"/>
  <c r="N14" i="16"/>
  <c r="N15" i="16"/>
  <c r="N16" i="16"/>
  <c r="N17" i="16"/>
  <c r="N18" i="16"/>
  <c r="N19" i="16"/>
  <c r="N20" i="16"/>
  <c r="N21" i="16"/>
  <c r="N22" i="16"/>
  <c r="N23" i="16"/>
  <c r="N24" i="16"/>
  <c r="N25" i="16"/>
  <c r="N26" i="16"/>
  <c r="N27" i="16"/>
  <c r="N28" i="16"/>
  <c r="N29" i="16"/>
  <c r="N30" i="16"/>
  <c r="N31" i="16"/>
  <c r="N32" i="16"/>
  <c r="N33" i="16"/>
  <c r="N34" i="16"/>
  <c r="N35" i="16"/>
  <c r="M13" i="16"/>
  <c r="M14" i="16"/>
  <c r="M15" i="16"/>
  <c r="M16" i="16"/>
  <c r="M17" i="16"/>
  <c r="M18" i="16"/>
  <c r="M19" i="16"/>
  <c r="M20" i="16"/>
  <c r="M21" i="16"/>
  <c r="M22" i="16"/>
  <c r="M23" i="16"/>
  <c r="M24" i="16"/>
  <c r="M25" i="16"/>
  <c r="M26" i="16"/>
  <c r="M27" i="16"/>
  <c r="M28" i="16"/>
  <c r="M29" i="16"/>
  <c r="M30" i="16"/>
  <c r="M31" i="16"/>
  <c r="M32" i="16"/>
  <c r="M33" i="16"/>
  <c r="M34" i="16"/>
  <c r="M35" i="16"/>
  <c r="L13" i="16"/>
  <c r="L14" i="16"/>
  <c r="L15" i="16"/>
  <c r="L16" i="16"/>
  <c r="L17" i="16"/>
  <c r="L18" i="16"/>
  <c r="L19" i="16"/>
  <c r="L20" i="16"/>
  <c r="L21" i="16"/>
  <c r="L22" i="16"/>
  <c r="L23" i="16"/>
  <c r="L24" i="16"/>
  <c r="L25" i="16"/>
  <c r="L26" i="16"/>
  <c r="L27" i="16"/>
  <c r="L28" i="16"/>
  <c r="L29" i="16"/>
  <c r="L30" i="16"/>
  <c r="L31" i="16"/>
  <c r="L32" i="16"/>
  <c r="L33" i="16"/>
  <c r="L34" i="16"/>
  <c r="L35" i="16"/>
  <c r="N12" i="16"/>
  <c r="M12" i="16"/>
  <c r="L12" i="16"/>
  <c r="M35" i="26" l="1"/>
  <c r="N35" i="26"/>
  <c r="O35" i="26"/>
  <c r="O15" i="26" s="1"/>
  <c r="O14" i="26" s="1"/>
  <c r="L35" i="26" l="1"/>
  <c r="L15" i="26" s="1"/>
  <c r="L14" i="26" s="1"/>
  <c r="K35" i="26"/>
  <c r="K15" i="26" s="1"/>
  <c r="K14" i="26" s="1"/>
  <c r="J17" i="26"/>
  <c r="P17" i="26" s="1"/>
  <c r="J18" i="26"/>
  <c r="P18" i="26" s="1"/>
  <c r="J19" i="26"/>
  <c r="J20" i="26"/>
  <c r="P20" i="26" s="1"/>
  <c r="J21" i="26"/>
  <c r="J22" i="26"/>
  <c r="J23" i="26"/>
  <c r="J24" i="26"/>
  <c r="P24" i="26" s="1"/>
  <c r="J25" i="26"/>
  <c r="P25" i="26" s="1"/>
  <c r="J26" i="26"/>
  <c r="J27" i="26"/>
  <c r="J28" i="26"/>
  <c r="J29" i="26"/>
  <c r="J30" i="26"/>
  <c r="J31" i="26"/>
  <c r="J32" i="26"/>
  <c r="J33" i="26"/>
  <c r="J34" i="26"/>
  <c r="J35" i="26" l="1"/>
  <c r="J16" i="26"/>
  <c r="J15" i="26" l="1"/>
  <c r="J14" i="26" l="1"/>
  <c r="F34" i="26" l="1"/>
  <c r="E34" i="26" s="1"/>
  <c r="H35" i="26" l="1"/>
  <c r="H15" i="26" s="1"/>
  <c r="H14" i="26" s="1"/>
  <c r="G35" i="26"/>
  <c r="G15" i="26" s="1"/>
  <c r="G14" i="26" s="1"/>
  <c r="F35" i="26"/>
  <c r="P19" i="26"/>
  <c r="P21" i="26"/>
  <c r="P22" i="26"/>
  <c r="P23" i="26"/>
  <c r="P26" i="26"/>
  <c r="P27" i="26"/>
  <c r="P28" i="26"/>
  <c r="P29" i="26"/>
  <c r="P30" i="26"/>
  <c r="P31" i="26"/>
  <c r="P32" i="26"/>
  <c r="P33" i="26"/>
  <c r="P34" i="26"/>
  <c r="P16" i="26"/>
  <c r="F15" i="26" l="1"/>
  <c r="F14" i="26" s="1"/>
  <c r="E35" i="26"/>
  <c r="E15" i="26" s="1"/>
  <c r="E62" i="25"/>
  <c r="F62" i="25"/>
  <c r="D66" i="25"/>
  <c r="D20" i="25"/>
  <c r="C20" i="25" s="1"/>
  <c r="C21" i="25"/>
  <c r="P35" i="26" l="1"/>
  <c r="E14" i="26"/>
  <c r="P14" i="26" s="1"/>
  <c r="P15" i="26"/>
  <c r="F13" i="16"/>
  <c r="F16" i="16"/>
  <c r="F19" i="16"/>
  <c r="F20" i="16"/>
  <c r="F23" i="16"/>
  <c r="F24" i="16"/>
  <c r="F27" i="16"/>
  <c r="F28" i="16"/>
  <c r="F31" i="16"/>
  <c r="F32" i="16"/>
  <c r="F34" i="16"/>
  <c r="E30" i="16"/>
  <c r="E33" i="16"/>
  <c r="E22" i="16"/>
  <c r="E25" i="16" s="1"/>
  <c r="E18" i="16"/>
  <c r="E21" i="16" s="1"/>
  <c r="E17" i="16"/>
  <c r="E15" i="16"/>
  <c r="E14" i="16"/>
  <c r="E12" i="16"/>
  <c r="J36" i="15"/>
  <c r="I34" i="15"/>
  <c r="I35" i="15" s="1"/>
  <c r="H34" i="15"/>
  <c r="H35" i="15" s="1"/>
  <c r="G34" i="15"/>
  <c r="G35" i="15" s="1"/>
  <c r="F34" i="15"/>
  <c r="F35" i="15" s="1"/>
  <c r="E36" i="16" l="1"/>
  <c r="D35" i="16"/>
  <c r="F35" i="16" s="1"/>
  <c r="D18" i="16"/>
  <c r="F18" i="16" s="1"/>
  <c r="C35" i="15" l="1"/>
  <c r="C36" i="15"/>
  <c r="D22" i="15"/>
  <c r="D30" i="16" l="1"/>
  <c r="D15" i="16"/>
  <c r="F15" i="16" s="1"/>
  <c r="D21" i="16"/>
  <c r="F21" i="16" s="1"/>
  <c r="D26" i="16"/>
  <c r="D22" i="16"/>
  <c r="D12" i="16"/>
  <c r="D33" i="16" l="1"/>
  <c r="F33" i="16" s="1"/>
  <c r="F30" i="16"/>
  <c r="D29" i="16"/>
  <c r="F29" i="16" s="1"/>
  <c r="F26" i="16"/>
  <c r="D25" i="16"/>
  <c r="F25" i="16" s="1"/>
  <c r="F22" i="16"/>
  <c r="D14" i="16"/>
  <c r="F14" i="16" s="1"/>
  <c r="F12" i="16"/>
  <c r="D36" i="16"/>
  <c r="F36" i="16" s="1"/>
  <c r="D17" i="16"/>
  <c r="F17" i="16" s="1"/>
  <c r="E58" i="25" l="1"/>
  <c r="E57" i="25" s="1"/>
  <c r="F58" i="25"/>
  <c r="F57" i="25" s="1"/>
  <c r="D58" i="25"/>
  <c r="D57" i="25" s="1"/>
  <c r="D63" i="25" l="1"/>
  <c r="D62" i="25" s="1"/>
  <c r="F61" i="25"/>
  <c r="E61" i="25"/>
  <c r="E45" i="25"/>
  <c r="E44" i="25" s="1"/>
  <c r="D18" i="25"/>
  <c r="C66" i="25"/>
  <c r="C67" i="25"/>
  <c r="D17" i="25" l="1"/>
  <c r="C17" i="25" s="1"/>
  <c r="D61" i="25"/>
  <c r="F55" i="25"/>
  <c r="E55" i="25"/>
  <c r="D55" i="25"/>
  <c r="F52" i="25"/>
  <c r="E52" i="25"/>
  <c r="D52" i="25"/>
  <c r="F49" i="25"/>
  <c r="F48" i="25" s="1"/>
  <c r="E49" i="25"/>
  <c r="D49" i="25"/>
  <c r="D48" i="25" s="1"/>
  <c r="E48" i="25"/>
  <c r="D42" i="25"/>
  <c r="C42" i="25" s="1"/>
  <c r="F38" i="25"/>
  <c r="E38" i="25"/>
  <c r="D38" i="25"/>
  <c r="F29" i="25"/>
  <c r="E29" i="25"/>
  <c r="D29" i="25"/>
  <c r="C43" i="25"/>
  <c r="D25" i="25"/>
  <c r="D23" i="25"/>
  <c r="E22" i="25"/>
  <c r="F13" i="25"/>
  <c r="E13" i="25"/>
  <c r="D13" i="25"/>
  <c r="D12" i="25" s="1"/>
  <c r="F28" i="25" l="1"/>
  <c r="F11" i="25" s="1"/>
  <c r="E51" i="25"/>
  <c r="D22" i="25"/>
  <c r="D11" i="25" s="1"/>
  <c r="E28" i="25"/>
  <c r="E11" i="25" s="1"/>
  <c r="E60" i="25" s="1"/>
  <c r="E69" i="25" s="1"/>
  <c r="D28" i="25"/>
  <c r="D51" i="25"/>
  <c r="F51" i="25"/>
  <c r="F60" i="25" s="1"/>
  <c r="F69" i="25" s="1"/>
  <c r="D60" i="25" l="1"/>
  <c r="D69" i="25" s="1"/>
  <c r="C69" i="25" s="1"/>
  <c r="C12" i="25"/>
  <c r="C13" i="25"/>
  <c r="C14" i="25"/>
  <c r="C15" i="25"/>
  <c r="C16" i="25"/>
  <c r="C18" i="25"/>
  <c r="C19" i="25"/>
  <c r="C22" i="25"/>
  <c r="C23" i="25"/>
  <c r="C24" i="25"/>
  <c r="C25" i="25"/>
  <c r="C26" i="25"/>
  <c r="C27" i="25"/>
  <c r="C28" i="25"/>
  <c r="C29" i="25"/>
  <c r="C30" i="25"/>
  <c r="C31" i="25"/>
  <c r="C32" i="25"/>
  <c r="C33" i="25"/>
  <c r="C34" i="25"/>
  <c r="C35" i="25"/>
  <c r="C36" i="25"/>
  <c r="C37" i="25"/>
  <c r="C38" i="25"/>
  <c r="C39" i="25"/>
  <c r="C40" i="25"/>
  <c r="C41" i="25"/>
  <c r="C44" i="25"/>
  <c r="C45" i="25"/>
  <c r="C46" i="25"/>
  <c r="C47" i="25"/>
  <c r="C48" i="25"/>
  <c r="C49" i="25"/>
  <c r="C50" i="25"/>
  <c r="C51" i="25"/>
  <c r="C52" i="25"/>
  <c r="C53" i="25"/>
  <c r="C54" i="25"/>
  <c r="C55" i="25"/>
  <c r="C56" i="25"/>
  <c r="C57" i="25"/>
  <c r="C58" i="25"/>
  <c r="C59" i="25"/>
  <c r="C61" i="25"/>
  <c r="C62" i="25"/>
  <c r="C63" i="25"/>
  <c r="C64" i="25"/>
  <c r="C65" i="25"/>
  <c r="C68" i="25"/>
  <c r="C11" i="25"/>
  <c r="C60" i="25" l="1"/>
  <c r="C12" i="24" l="1"/>
  <c r="C13" i="24"/>
  <c r="C14" i="24"/>
  <c r="C15" i="24"/>
  <c r="C16" i="24"/>
  <c r="H33" i="15" l="1"/>
  <c r="H30" i="15" s="1"/>
  <c r="G33" i="15"/>
  <c r="G30" i="15" s="1"/>
  <c r="F33" i="15"/>
  <c r="F30" i="15" s="1"/>
  <c r="E33" i="15"/>
  <c r="E30" i="15" s="1"/>
  <c r="D33" i="15"/>
  <c r="D30" i="15" s="1"/>
  <c r="C33" i="15"/>
  <c r="K32" i="15"/>
  <c r="J32" i="15"/>
  <c r="I32" i="15"/>
  <c r="K31" i="15"/>
  <c r="J31" i="15"/>
  <c r="I31" i="15"/>
  <c r="H29" i="15"/>
  <c r="E29" i="15"/>
  <c r="D29" i="15"/>
  <c r="J29" i="15" s="1"/>
  <c r="C29" i="15"/>
  <c r="I29" i="15" s="1"/>
  <c r="K28" i="15"/>
  <c r="J28" i="15"/>
  <c r="I28" i="15"/>
  <c r="K27" i="15"/>
  <c r="J27" i="15"/>
  <c r="I27" i="15"/>
  <c r="G26" i="15"/>
  <c r="F26" i="15"/>
  <c r="H25" i="15"/>
  <c r="G25" i="15"/>
  <c r="G22" i="15" s="1"/>
  <c r="J22" i="15" s="1"/>
  <c r="E25" i="15"/>
  <c r="E22" i="15" s="1"/>
  <c r="D25" i="15"/>
  <c r="J25" i="15" s="1"/>
  <c r="C25" i="15"/>
  <c r="I25" i="15" s="1"/>
  <c r="K24" i="15"/>
  <c r="J24" i="15"/>
  <c r="I24" i="15"/>
  <c r="K23" i="15"/>
  <c r="J23" i="15"/>
  <c r="I23" i="15"/>
  <c r="H22" i="15"/>
  <c r="F22" i="15"/>
  <c r="H21" i="15"/>
  <c r="H18" i="15" s="1"/>
  <c r="G21" i="15"/>
  <c r="G18" i="15" s="1"/>
  <c r="F21" i="15"/>
  <c r="E21" i="15"/>
  <c r="E18" i="15" s="1"/>
  <c r="D21" i="15"/>
  <c r="D18" i="15" s="1"/>
  <c r="C21" i="15"/>
  <c r="C18" i="15" s="1"/>
  <c r="K20" i="15"/>
  <c r="J20" i="15"/>
  <c r="I20" i="15"/>
  <c r="K19" i="15"/>
  <c r="J19" i="15"/>
  <c r="I19" i="15"/>
  <c r="F18" i="15"/>
  <c r="H17" i="15"/>
  <c r="H15" i="15" s="1"/>
  <c r="G17" i="15"/>
  <c r="F17" i="15"/>
  <c r="E17" i="15"/>
  <c r="E15" i="15" s="1"/>
  <c r="D17" i="15"/>
  <c r="D15" i="15" s="1"/>
  <c r="C17" i="15"/>
  <c r="K16" i="15"/>
  <c r="K17" i="15" s="1"/>
  <c r="K15" i="15" s="1"/>
  <c r="J16" i="15"/>
  <c r="J17" i="15" s="1"/>
  <c r="J15" i="15" s="1"/>
  <c r="I16" i="15"/>
  <c r="I17" i="15" s="1"/>
  <c r="I15" i="15" s="1"/>
  <c r="G15" i="15"/>
  <c r="F15" i="15"/>
  <c r="C15" i="15"/>
  <c r="H14" i="15"/>
  <c r="H12" i="15" s="1"/>
  <c r="G14" i="15"/>
  <c r="G12" i="15" s="1"/>
  <c r="F14" i="15"/>
  <c r="F12" i="15" s="1"/>
  <c r="E14" i="15"/>
  <c r="E12" i="15" s="1"/>
  <c r="D14" i="15"/>
  <c r="D12" i="15" s="1"/>
  <c r="C14" i="15"/>
  <c r="C12" i="15" s="1"/>
  <c r="K13" i="15"/>
  <c r="K14" i="15" s="1"/>
  <c r="K12" i="15" s="1"/>
  <c r="J13" i="15"/>
  <c r="J14" i="15" s="1"/>
  <c r="J12" i="15" s="1"/>
  <c r="I13" i="15"/>
  <c r="I14" i="15" s="1"/>
  <c r="I12" i="15" s="1"/>
  <c r="E36" i="15" l="1"/>
  <c r="K22" i="15"/>
  <c r="C30" i="15"/>
  <c r="I30" i="15" s="1"/>
  <c r="C34" i="15"/>
  <c r="K33" i="15"/>
  <c r="J33" i="15"/>
  <c r="J30" i="15"/>
  <c r="K25" i="15"/>
  <c r="K29" i="15"/>
  <c r="I21" i="15"/>
  <c r="I18" i="15" s="1"/>
  <c r="C22" i="15"/>
  <c r="I22" i="15" s="1"/>
  <c r="H26" i="15"/>
  <c r="K26" i="15" s="1"/>
  <c r="F36" i="15"/>
  <c r="C26" i="15"/>
  <c r="I26" i="15" s="1"/>
  <c r="I33" i="15"/>
  <c r="J21" i="15"/>
  <c r="J18" i="15" s="1"/>
  <c r="K30" i="15"/>
  <c r="G36" i="15"/>
  <c r="K21" i="15"/>
  <c r="K18" i="15" s="1"/>
  <c r="D26" i="15"/>
  <c r="J26" i="15" s="1"/>
  <c r="I36" i="15" l="1"/>
  <c r="D36" i="15"/>
  <c r="K36" i="15"/>
  <c r="H36" i="15"/>
</calcChain>
</file>

<file path=xl/sharedStrings.xml><?xml version="1.0" encoding="utf-8"?>
<sst xmlns="http://schemas.openxmlformats.org/spreadsheetml/2006/main" count="739" uniqueCount="405">
  <si>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</si>
  <si>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</si>
  <si>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</si>
  <si>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</si>
  <si>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</si>
  <si>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</si>
  <si>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</si>
  <si>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</si>
  <si>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</si>
  <si>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</si>
  <si>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</si>
  <si>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</si>
  <si>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</si>
  <si>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</si>
  <si>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</si>
  <si>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</si>
  <si>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</si>
  <si>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</si>
  <si>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</si>
  <si>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</si>
  <si>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</si>
  <si>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</si>
  <si>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</si>
  <si>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</si>
  <si>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</si>
  <si>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</si>
  <si>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</si>
  <si>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</si>
  <si>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</si>
  <si>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</si>
  <si>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</si>
  <si>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</si>
  <si>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</si>
  <si>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</si>
  <si>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</si>
  <si>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</si>
  <si>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</si>
  <si>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</si>
  <si>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</si>
  <si>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</si>
  <si>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</si>
  <si>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</si>
  <si>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</si>
  <si>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</si>
  <si>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</si>
  <si>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</si>
  <si>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</si>
  <si>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</si>
  <si>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</si>
  <si>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</si>
  <si>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</si>
  <si>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</si>
  <si>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РАЗОМ ДОХОДІВ</t>
  </si>
  <si>
    <t>Від органів державного управління 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</si>
  <si>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</si>
  <si>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</si>
  <si>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</t>
  </si>
  <si>
    <t>Секретар виконкому</t>
  </si>
  <si>
    <t xml:space="preserve"> </t>
  </si>
  <si>
    <t>Утилізація відходів</t>
  </si>
  <si>
    <t>Інші субвенції</t>
  </si>
  <si>
    <t>0180</t>
  </si>
  <si>
    <t>Проведення заходів із землеустрою</t>
  </si>
  <si>
    <t>0421</t>
  </si>
  <si>
    <t>0456</t>
  </si>
  <si>
    <t>0490</t>
  </si>
  <si>
    <t>0620</t>
  </si>
  <si>
    <t>Палаци і будинки культури, клуби та інші заклади клубного типу</t>
  </si>
  <si>
    <t>0828</t>
  </si>
  <si>
    <t>0824</t>
  </si>
  <si>
    <t>1090</t>
  </si>
  <si>
    <t>Організація та проведення громадських робіт</t>
  </si>
  <si>
    <t>1050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</si>
  <si>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</si>
  <si>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1040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</si>
  <si>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</si>
  <si>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1020</t>
  </si>
  <si>
    <t>0921</t>
  </si>
  <si>
    <t>0910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</si>
  <si>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</si>
  <si>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</t>
  </si>
  <si>
    <t>Виконавчий комітет Могилівської сільської ради</t>
  </si>
  <si>
    <t>комунальні послуги та енергоносії</t>
  </si>
  <si>
    <t>оплата праці</t>
  </si>
  <si>
    <t>з них</t>
  </si>
  <si>
    <t>видатки розвитку</t>
  </si>
  <si>
    <t>видатки споживання</t>
  </si>
  <si>
    <t>РАЗОМ</t>
  </si>
  <si>
    <t>РОЗПОДІЛ</t>
  </si>
  <si>
    <t>Секретар сільської ради</t>
  </si>
  <si>
    <t>Кошти, що передаються із загального фонду бюджету до бюджету розвитку (спеціального фонду)</t>
  </si>
  <si>
    <t>Найменування згідно з класифікацією фінансування бюджету</t>
  </si>
  <si>
    <t>Додаток 2</t>
  </si>
  <si>
    <t>Царичанська селищна рада</t>
  </si>
  <si>
    <t>04100000000</t>
  </si>
  <si>
    <t>04320200000</t>
  </si>
  <si>
    <t>на створення і використання матеріальних резервів для запобігання та ліквідації надзвичайних ситуацій техногенного і природного характеру та їх наслідків</t>
  </si>
  <si>
    <t>на утримання КЗ "Царичанська ЦРЛ" ДОР</t>
  </si>
  <si>
    <t>в тому числі:</t>
  </si>
  <si>
    <t>В.І.НЕВТРИНІС</t>
  </si>
  <si>
    <t>УСЬОГО  ПО СІЛЬСЬКОМУ БЮДЖЕТУ</t>
  </si>
  <si>
    <t>Комунальний заклад "Зорянська сільська бібліотека"</t>
  </si>
  <si>
    <t>Комунальний заклад"Могилівська сільська бібліотека"</t>
  </si>
  <si>
    <t>6. Бібліотеки</t>
  </si>
  <si>
    <t>Комунальний заклад "Зорянський сільський будинок культури"</t>
  </si>
  <si>
    <t>Комунальний заклад "Могилівський сільський будинок культури"</t>
  </si>
  <si>
    <t>5. Будинки культури</t>
  </si>
  <si>
    <t>Комунальний заклад ДНЗ - 2 "Дзвіночок"</t>
  </si>
  <si>
    <t>Комунальний заклад  ДНЗ "Ромашка"</t>
  </si>
  <si>
    <t>4. Дошкільна освіта</t>
  </si>
  <si>
    <t>Комунальний заклад "Зорянська загальноосвітня школа I-II ст."</t>
  </si>
  <si>
    <t xml:space="preserve">Комунальний заклад "Могилівська загальноосвітня школа I-III ст." </t>
  </si>
  <si>
    <t>3. Загальна освіта</t>
  </si>
  <si>
    <t>Комунальний заклад "Територіальний центр соціального обслуговування (надання соціальних послуг)" Могилівської сільської ради</t>
  </si>
  <si>
    <t>2.Соціальний захист</t>
  </si>
  <si>
    <t>1. Державне управління</t>
  </si>
  <si>
    <t>грн.</t>
  </si>
  <si>
    <t>Природний газ</t>
  </si>
  <si>
    <t>Електро-енергія</t>
  </si>
  <si>
    <t>Тепло</t>
  </si>
  <si>
    <t>СПЕЦІАЛЬНИЙ ФОНД</t>
  </si>
  <si>
    <t>ЗАГАЛЬНИЙ ФОНД</t>
  </si>
  <si>
    <t xml:space="preserve">Найменування </t>
  </si>
  <si>
    <t>Ліміти споживання енергоносіїв та комунальних послуг у розрізі бюджетних установ,</t>
  </si>
  <si>
    <t xml:space="preserve">Всього </t>
  </si>
  <si>
    <t>0310000</t>
  </si>
  <si>
    <t>0300000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</si>
  <si>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</si>
  <si>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Додаток № 6</t>
  </si>
  <si>
    <t>Додаток № 7</t>
  </si>
  <si>
    <t>Код програмної класифікації видатків та кредитування місцевого бюджету</t>
  </si>
  <si>
    <t>Код ТПКВКМБ</t>
  </si>
  <si>
    <t>Код ФКВКБ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</si>
  <si>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</t>
  </si>
  <si>
    <t>Найменування місцевої (регіональної) програми</t>
  </si>
  <si>
    <t>у тому числі :</t>
  </si>
  <si>
    <t>.03</t>
  </si>
  <si>
    <t>Царичанська районна державна адміністрація</t>
  </si>
  <si>
    <t>081002</t>
  </si>
  <si>
    <t>0763</t>
  </si>
  <si>
    <t>Інші заходи по охороні здоров'я</t>
  </si>
  <si>
    <t>Капітальні вкладення</t>
  </si>
  <si>
    <t>Регіональна програма імунопрофілактики та захисту населення від інфекційних хвороб у Царичанському районі на 2011-2015 роки(від 02.03.2012 № 121-14/УІ)</t>
  </si>
  <si>
    <t xml:space="preserve">Програма захисту прав дітей та розвитку сімейних форм виховання у Царичанському районі на 2016-2020 роки </t>
  </si>
  <si>
    <t>0313110</t>
  </si>
  <si>
    <t>Заклади і заходи з питань дітей та їх соціального захисту</t>
  </si>
  <si>
    <t>0313112</t>
  </si>
  <si>
    <t>Заходи державної політики з питань дітей та їх соціального захисту</t>
  </si>
  <si>
    <t>Районна цільова соціальна програма "Молодь Приорілля" на 2012-2021 роки (від 02.03.2012 № 117-14/УI)</t>
  </si>
  <si>
    <t>0313130</t>
  </si>
  <si>
    <t>Здійснення соціальної роботи з вразливими категоріями населення</t>
  </si>
  <si>
    <t>0313132</t>
  </si>
  <si>
    <t>Програми і заходи центрів соціальних служб для сім'ї, дітей та молоді</t>
  </si>
  <si>
    <t>Цільова комплексна програма розвитку фізичної культури і спорту у Царичанському районі до 2016 року</t>
  </si>
  <si>
    <t xml:space="preserve">Проведення навчально-тренувальних зборів і змагань </t>
  </si>
  <si>
    <t>0810</t>
  </si>
  <si>
    <t>Проведення навчально-тренувальних зборів і змагань (які проводяться громадськими організаціями фізкультурно-спортивної спрямованості) </t>
  </si>
  <si>
    <t>Утримання апарату управління громадських фізкультурно-спортивних організацій (ФСТ "Колос") </t>
  </si>
  <si>
    <t>3104</t>
  </si>
  <si>
    <t>Інші видатки на соціальний захист населення </t>
  </si>
  <si>
    <t>Оздоровлення та відпочинок дітей (крім заходів з  оздоровлення дітей, що здійснюється  за рахунок коштів на оздоровлення громадян, які постраждали внаслідок Чорнобильської катастрофи)</t>
  </si>
  <si>
    <t>Відділ культури, туризму, національностей та релігій райдержадміністрації</t>
  </si>
  <si>
    <t>Водопровідно-каналізаційне господарство</t>
  </si>
  <si>
    <t>Програма економічної підтримки районної газети "Приорільська правда" на 2012-2016 роки</t>
  </si>
  <si>
    <t>.01</t>
  </si>
  <si>
    <t>Царичанська районна рада</t>
  </si>
  <si>
    <t>0830</t>
  </si>
  <si>
    <t>Періодичні видання (газети та журнали) </t>
  </si>
  <si>
    <t xml:space="preserve">Програма економічної підтримки діяльності комунального підприємства "Царичанська друкарня" на 2012-2015 роки </t>
  </si>
  <si>
    <t>Внески органів влади Автономної Республіки Крим та органів місцевого самоврядування у статутні фонди суб"єктів підприємницької діяльності</t>
  </si>
  <si>
    <t>Інші заходи, пов'язані з економічною діяльністю</t>
  </si>
  <si>
    <t>Програма розвитку земельних відносин і охорони земель у Царичанському районі на 2011 – 2018 роки</t>
  </si>
  <si>
    <t>0317310</t>
  </si>
  <si>
    <t>.091102</t>
  </si>
  <si>
    <t>Районна  програма збереження пам'яток борцям з нацизмом (1941-1945 роки) на період до 2020 року</t>
  </si>
  <si>
    <t xml:space="preserve">Програма розвитку малого та середнього підприємництва в Царичанському районі на 2015-2016 роки </t>
  </si>
  <si>
    <t>0411</t>
  </si>
  <si>
    <t>Підтримка малого і середнього підприємництва </t>
  </si>
  <si>
    <t>Районна програма інформатизації</t>
  </si>
  <si>
    <t>0460</t>
  </si>
  <si>
    <t>Національна програма інформатизації</t>
  </si>
  <si>
    <t>Програма реформування і розвитку житлово-комунального господарстваЦаричанського району на 2011-2016 роки</t>
  </si>
  <si>
    <t>Внески органів влади Автономної Республіки Крим та органів місцевого самоврядування у статутні капітали суб"єктів підприємницької діяльності</t>
  </si>
  <si>
    <t>Заходи з упередження аварій та запобігання техногенних катастроф у житлово-комунальному господарстві та на інших аварійних об'єктах комунальної власності</t>
  </si>
  <si>
    <t>Програма щодо надання фінансової підтримки комунальним підприємствам (установам), що належать до спільної власності територіальних громад сіл, селища Царичанського району, на 2013-2018 роки</t>
  </si>
  <si>
    <t>Програма будівництва (придбання) доступного житла в Царичанському районі на 2011-2017 роки</t>
  </si>
  <si>
    <t>.15</t>
  </si>
  <si>
    <t>Управління  соціального захисту населення  районної державної адміністрації</t>
  </si>
  <si>
    <t>Розробка схем та проектних рішень масового застосування</t>
  </si>
  <si>
    <t>Управління агропромислового розвитку Царичанської районної державної адміністрації</t>
  </si>
  <si>
    <t xml:space="preserve">Інші субвенції </t>
  </si>
  <si>
    <t xml:space="preserve">Програма соціально-економічного та культурного розвитку району на 2016рік </t>
  </si>
  <si>
    <t>Відділ  освіти райдержадміністрації</t>
  </si>
  <si>
    <t xml:space="preserve">Капітальні вкладення </t>
  </si>
  <si>
    <t>Субвенція іншим бюджетам на виконання інвестиційних проектів</t>
  </si>
  <si>
    <t>у тому числі:</t>
  </si>
  <si>
    <t>0200000</t>
  </si>
  <si>
    <t>0210000</t>
  </si>
  <si>
    <t>0213104</t>
  </si>
  <si>
    <t>0210150</t>
  </si>
  <si>
    <t>0213140</t>
  </si>
  <si>
    <t>0214060</t>
  </si>
  <si>
    <t>6030</t>
  </si>
  <si>
    <t>0216030</t>
  </si>
  <si>
    <t>0150</t>
  </si>
  <si>
    <t>9770</t>
  </si>
  <si>
    <t>0219770</t>
  </si>
  <si>
    <t>4060</t>
  </si>
  <si>
    <t>1010</t>
  </si>
  <si>
    <t>Невтриніс В.І.</t>
  </si>
  <si>
    <t>Гкал</t>
  </si>
  <si>
    <t>тис. кВт/рік</t>
  </si>
  <si>
    <t>тис.м3</t>
  </si>
  <si>
    <t>Найменування</t>
  </si>
  <si>
    <t>Комунальний заклад "Могилівська загальноосвітня школа I-III ст."</t>
  </si>
  <si>
    <t>Інші субвенції з місцевого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</si>
  <si>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</si>
  <si>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9410</t>
  </si>
  <si>
    <t>0219410</t>
  </si>
  <si>
    <t>9110</t>
  </si>
  <si>
    <t>0219110</t>
  </si>
  <si>
    <t>Природоохоронні заходи за рахунок цільових фондів</t>
  </si>
  <si>
    <t>0540</t>
  </si>
  <si>
    <t>8340</t>
  </si>
  <si>
    <t>0218340</t>
  </si>
  <si>
    <t>Членські внески до асоціацій органів місцевого самоврядування</t>
  </si>
  <si>
    <t>7680</t>
  </si>
  <si>
    <t>0217680</t>
  </si>
  <si>
    <t>Здійснення заходів із землеустрою</t>
  </si>
  <si>
    <t>7130</t>
  </si>
  <si>
    <t>0217130</t>
  </si>
  <si>
    <t>Організація благоустрою населених пунктів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</si>
  <si>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</si>
  <si>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бібліотек</t>
  </si>
  <si>
    <t>4030</t>
  </si>
  <si>
    <t>0214030</t>
  </si>
  <si>
    <t>3140</t>
  </si>
  <si>
    <t>0211020</t>
  </si>
  <si>
    <t>Надання дошкільної освіти</t>
  </si>
  <si>
    <t>0211010</t>
  </si>
  <si>
    <t>Код КПКВКМБ 0219770</t>
  </si>
  <si>
    <t>на 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</si>
  <si>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 виконання заходів Програми розвику архівної справи комунальної установи "Царичансоький районний трудовий архів"Царичанської районної ради на 2018 рік</t>
  </si>
  <si>
    <t>на виконання  заходів комплексної програми соціального захисту населення Царичанського району на 2015-2019 роки</t>
  </si>
  <si>
    <t>Код КПКВКМБ 0219410</t>
  </si>
  <si>
    <t>3210</t>
  </si>
  <si>
    <t>0213210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</si>
  <si>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</si>
  <si>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Додаток 5</t>
  </si>
  <si>
    <t>Додаток №3</t>
  </si>
  <si>
    <t>отг. Могилівська</t>
  </si>
  <si>
    <t>Субвенції  з державного бюджету місцевим бюджетам</t>
  </si>
  <si>
    <t>Офіційні трансферти  </t>
  </si>
  <si>
    <t>Зміни обсягів бюджетних коштів</t>
  </si>
  <si>
    <t>Фінансування за активними операціями</t>
  </si>
  <si>
    <t>Фінансування за рахунок зміни залишків коштів бюджетів</t>
  </si>
  <si>
    <t>Внутрішнє фінансування</t>
  </si>
  <si>
    <t>Реверсна дотація </t>
  </si>
  <si>
    <t>Інші заходи у сфері соціального захисту і соціального забезпечення</t>
  </si>
  <si>
    <t>3242</t>
  </si>
  <si>
    <t>0213242</t>
  </si>
  <si>
    <t xml:space="preserve">Організація харчування учнів загальноосвітніх навчальних закладів </t>
  </si>
  <si>
    <t>Організація підвезення дітей</t>
  </si>
  <si>
    <t xml:space="preserve">Організація харчування вихованців дошкільних навчальних закладів </t>
  </si>
  <si>
    <t>Туристичний збір </t>
  </si>
  <si>
    <t>Туристичний збір, сплачений юридичними особами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</si>
  <si>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</si>
  <si>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</si>
  <si>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0211162</t>
  </si>
  <si>
    <t>1162</t>
  </si>
  <si>
    <t>0990</t>
  </si>
  <si>
    <t>Інші програми та заходи у сфері освіти</t>
  </si>
  <si>
    <t>Надання загальної середньої освіти загальноосвітніми навчальними закладами (в т.ч. школою-дитячим садком, інтернатом при школі) спеціалізованими школами, ліцеями, гімназіями, колегіумами</t>
  </si>
  <si>
    <t>7.Вуличне освітлення</t>
  </si>
  <si>
    <t>7. Вуличне освітлення</t>
  </si>
  <si>
    <t>на утримання КПНЗ "Царичанська школа естетичного виховання</t>
  </si>
  <si>
    <t>0217110</t>
  </si>
  <si>
    <t>на виконання  заходів  програми реформування та розвитку медичної галузі Могилівської об’єднаної територіальної громади на 2018-2022 роки                 (КНП "Царичанський районний ЦПМСД" ЦСР)</t>
  </si>
  <si>
    <t>Електроенергія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</si>
  <si>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Calibri"/>
        <family val="2"/>
        <charset val="204"/>
        <scheme val="minor"/>
      </rPr>
      <t>2</t>
    </r>
  </si>
  <si>
    <r>
      <t>Код ТПКВКМБ /
ТКВКБМС</t>
    </r>
    <r>
      <rPr>
        <b/>
        <vertAlign val="superscript"/>
        <sz val="10"/>
        <rFont val="Calibri"/>
        <family val="2"/>
        <charset val="204"/>
        <scheme val="minor"/>
      </rPr>
      <t>3</t>
    </r>
  </si>
  <si>
    <r>
      <t>Код ФКВКБ</t>
    </r>
    <r>
      <rPr>
        <b/>
        <vertAlign val="superscript"/>
        <sz val="10"/>
        <rFont val="Calibri"/>
        <family val="2"/>
        <charset val="204"/>
        <scheme val="minor"/>
      </rPr>
      <t>4</t>
    </r>
  </si>
  <si>
    <t>7110</t>
  </si>
  <si>
    <t>Реалізація програм в галузі сільського господарства</t>
  </si>
  <si>
    <t>ВСЬОГО по КПКВК 0210150</t>
  </si>
  <si>
    <t>ВСЬОГО по КПКВК 0213104</t>
  </si>
  <si>
    <t>ВСЬОГО по КПКВК 0211020</t>
  </si>
  <si>
    <t>ВСЬОГО по КПКВК 0211010</t>
  </si>
  <si>
    <t>ВСЬОГО  по КПКВК 0214060</t>
  </si>
  <si>
    <t>ВСЬОГО по КПКВК  0214030</t>
  </si>
  <si>
    <t>ВСЬОГО по КПКВК  0216030</t>
  </si>
  <si>
    <t>0217461</t>
  </si>
  <si>
    <t>7461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</si>
  <si>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</si>
  <si>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</si>
  <si>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</si>
  <si>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</si>
  <si>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усього</t>
  </si>
  <si>
    <t>у тому числі бюджет розвитку</t>
  </si>
  <si>
    <t>Утримання та розвиток автомобільних доріг та дорожньої інфраструктури за рахунок коштів місцевого бюджету</t>
  </si>
  <si>
    <t>X</t>
  </si>
  <si>
    <t>Усього</t>
  </si>
  <si>
    <t>Доходи сільського бюджету  на 2020 рік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</si>
  <si>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</si>
  <si>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</si>
  <si>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Інші дотації з місцевого бюджету</t>
  </si>
  <si>
    <t>Інші заходи громадського порядку та безпеки</t>
  </si>
  <si>
    <t>Субвенція з місцевого бюджету державному бюджету на виконання програм соціально-економічного розвитку регіонів</t>
  </si>
  <si>
    <t>які фінансуються за рахунок коштів сільського бюджету на 2020 рік</t>
  </si>
  <si>
    <t>Назва бюджету - одержувача/надавача міжбюджетного трансферту</t>
  </si>
  <si>
    <t>трансферти з інших місцевих бюджетів</t>
  </si>
  <si>
    <t>Дотація на :</t>
  </si>
  <si>
    <t>Субвенції</t>
  </si>
  <si>
    <t>загального фонду на :</t>
  </si>
  <si>
    <t>ККД 41040400</t>
  </si>
  <si>
    <t>ККД 41040200</t>
  </si>
  <si>
    <t>Субвенція з місцевого бюджету на здійснення переданих видатків у сфері охорони здоров'я за рахунк коштів медичної субвенції (на утримання КЗ "Царичанська ЦРЛ" ДОР)</t>
  </si>
  <si>
    <t>на утримання КЗ "Царичанський районний ЦПМСД" ЦСР</t>
  </si>
  <si>
    <t>Обласний бюджет</t>
  </si>
  <si>
    <t>Районний бюджет Царичанського району</t>
  </si>
  <si>
    <t>04527000000</t>
  </si>
  <si>
    <t>04508000000</t>
  </si>
  <si>
    <t>Ляшківська сільська рада</t>
  </si>
  <si>
    <t>Державний бюджет</t>
  </si>
  <si>
    <t>видатків   сільського бюджету  на 2020 рік</t>
  </si>
  <si>
    <t>Фінансування сільського бюджету на 2020 рік</t>
  </si>
  <si>
    <t xml:space="preserve">  Показники міжбюджетних трансфертів між сільським бюджетом та іншими бюджетами на 2020 рік </t>
  </si>
  <si>
    <t xml:space="preserve">Додаток № 4
до рішення  Могилівської сільської ради від    №        /VII                "Про сільський бюджет Могилівської сільської об’єднаної територіальної громади  на 2020 рік"        </t>
  </si>
  <si>
    <t>Код КПКВКМБ 0219110</t>
  </si>
  <si>
    <t>Реверсна дотація</t>
  </si>
  <si>
    <t>до рішення Могилівської сільської ради від ___ грудня 2019 року №______   "Про сільський бюджет Могилівської сільської об’єднаної територіальної громади на 2020 рік"</t>
  </si>
  <si>
    <t xml:space="preserve">до рішення Могилівської сільської ради від ___ грудня 2019 року №_______  "Про сільський бюджет Могилівської сільської об’єднаної територіальної громади  на 2020 рік"   </t>
  </si>
  <si>
    <t xml:space="preserve">до рішення  Могилівської сільської ради від № /VII  "Про сільський бюджет Могилівської сільської об’єднаної територіальної громади  на 2020 рік" </t>
  </si>
  <si>
    <t xml:space="preserve">до рішення Могилівської сільської ради від ___ грудня 2019 року №______ "Про сільський бюджет Могилівської сільської об’єднаної територіальної громади  на 2020 рік"  </t>
  </si>
  <si>
    <t>Розподіл коштів сільського бюджету розвитку за об'єктами у 2020 році</t>
  </si>
  <si>
    <t>до рішення Могилівської сільської ради   від _____  грудня 2019 року  № _______"Про сільський бюджет Могилівської сільської об’єднаної територіальної громади  на 2020 рік"</t>
  </si>
  <si>
    <t xml:space="preserve">Назва об’єктів відповідно  до проектно- кошторисної документації </t>
  </si>
  <si>
    <t>Строк реалізації об’єкта   (рік початку і завершення)</t>
  </si>
  <si>
    <t>Загальна вартість об’єкта, гривень</t>
  </si>
  <si>
    <t>Обсяг видатків бюджету розвитку, гривень</t>
  </si>
  <si>
    <t>Рівень будівельної готовності об’єкта на кінець бюджетного періоду, %</t>
  </si>
  <si>
    <t>Дата та номер документа, яким затверджено місцеву (регіональну) програму</t>
  </si>
  <si>
    <r>
      <t xml:space="preserve">"Програма соціального захисту окремих категорій населення по Могилівській сільській об"єднаній територіальній громаді на 2016-2020 роки"  </t>
    </r>
    <r>
      <rPr>
        <i/>
        <sz val="12"/>
        <rFont val="Times New Roman"/>
        <family val="1"/>
        <charset val="204"/>
      </rPr>
      <t xml:space="preserve"> </t>
    </r>
  </si>
  <si>
    <t>рішення  сесії  Могилівської  сільської ради від  28.12.2015  року  № 55-04/VІІ</t>
  </si>
  <si>
    <r>
      <t xml:space="preserve">Цільова програма "Розвиток освіти Могилівської сільської об"єднаної територіальної громади на 2017-2021 роки" </t>
    </r>
    <r>
      <rPr>
        <i/>
        <sz val="12"/>
        <rFont val="Times New Roman"/>
        <family val="1"/>
        <charset val="204"/>
      </rPr>
      <t xml:space="preserve"> </t>
    </r>
  </si>
  <si>
    <t>рішення сесії Могилівської сільської ради від 20.02.2018 року № 403-33/VІІ</t>
  </si>
  <si>
    <r>
      <t>"Програма соціально-економічного та культурного розвитку Могилівської сільської об"єднаної територіальної громади на 2018-2022 роки"</t>
    </r>
    <r>
      <rPr>
        <i/>
        <sz val="12"/>
        <rFont val="Times New Roman"/>
        <family val="1"/>
        <charset val="204"/>
      </rPr>
      <t xml:space="preserve">  </t>
    </r>
  </si>
  <si>
    <t>рішення сесії Могилівської сільської ради від 18.12.2018 року № 367-32/VІІ</t>
  </si>
  <si>
    <t>0217363</t>
  </si>
  <si>
    <t>Виконання інвестиційних проектів в рамках здійснення заходів щодо соціально-економічного розвитку окремих територій</t>
  </si>
  <si>
    <t>0217362</t>
  </si>
  <si>
    <t>7362</t>
  </si>
  <si>
    <t>Виконання інвестиційних проектів в рамках формування інфраструктури об`єднаних територіальних громад</t>
  </si>
  <si>
    <t xml:space="preserve">"Програма розвитку культури у Могилівській сільській об"єднаній територіальній громаді на 2018 - 2022 роки" </t>
  </si>
  <si>
    <t>рішення сесії Могилівської сільської ради від 20.02.2018 року № 398-33/VІІ</t>
  </si>
  <si>
    <t>0214066</t>
  </si>
  <si>
    <t>0214067</t>
  </si>
  <si>
    <t>0214068</t>
  </si>
  <si>
    <t>0214069</t>
  </si>
  <si>
    <t>0214070</t>
  </si>
  <si>
    <t>0214071</t>
  </si>
  <si>
    <t>0214072</t>
  </si>
  <si>
    <t>0214073</t>
  </si>
  <si>
    <t>0214074</t>
  </si>
  <si>
    <t>0214075</t>
  </si>
  <si>
    <t>0214076</t>
  </si>
  <si>
    <t>0214077</t>
  </si>
  <si>
    <t>0214078</t>
  </si>
  <si>
    <t>0214079</t>
  </si>
  <si>
    <t>0214080</t>
  </si>
  <si>
    <t>0214081</t>
  </si>
  <si>
    <t>0214082</t>
  </si>
  <si>
    <t>0214083</t>
  </si>
  <si>
    <t>0214084</t>
  </si>
  <si>
    <t>0214085</t>
  </si>
  <si>
    <t>0829</t>
  </si>
  <si>
    <t>Інші заходи в галузі культури і мистецтва</t>
  </si>
  <si>
    <r>
      <t xml:space="preserve">Програма створення і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Могилівської сільської об"єднаної територіальної громади на 2017 - 2021 роки" </t>
    </r>
    <r>
      <rPr>
        <i/>
        <sz val="12"/>
        <rFont val="Times New Roman"/>
        <family val="1"/>
        <charset val="204"/>
      </rPr>
      <t xml:space="preserve"> </t>
    </r>
  </si>
  <si>
    <t>рішення сесії Могилівської сільської ради від 22.12.2016 року № 188-19/VІІ</t>
  </si>
  <si>
    <t>"Програма благоустрою населених пунктів Могилівської сільської об"єднаної територіальної громади на 2017 - 2021 роки"</t>
  </si>
  <si>
    <t>рішення сесії Могилівської сільської ради від 11.04.2017 року № 238-22/VІІ</t>
  </si>
  <si>
    <r>
      <t xml:space="preserve">"Програма розвитку земельних відносин та охорони земель Могилівської сільської територіальної громади на 2018 - 2022 роки" </t>
    </r>
    <r>
      <rPr>
        <i/>
        <sz val="12"/>
        <rFont val="Times New Roman"/>
        <family val="1"/>
        <charset val="204"/>
      </rPr>
      <t xml:space="preserve"> </t>
    </r>
  </si>
  <si>
    <t>рішення сесії Могилівської сільської ради від 20.10.2017 року № 333-30/VІІ</t>
  </si>
  <si>
    <t xml:space="preserve">"Програма реформування та розвитку медичної галузі Могилівської сільської об"єднаної територіальної громади на 2018 - 2022 роки" </t>
  </si>
  <si>
    <t>рішення сесії Могилівської сільської ради від 20.02.2018 року № 402-33/VІІ</t>
  </si>
  <si>
    <r>
      <t xml:space="preserve">"Програма  розвитку кооперативного руху на території Могилівської сільської об"єднаної територіальної громади на 2019 - 2025 роки" </t>
    </r>
    <r>
      <rPr>
        <i/>
        <sz val="12"/>
        <rFont val="Times New Roman"/>
        <family val="1"/>
        <charset val="204"/>
      </rPr>
      <t xml:space="preserve"> </t>
    </r>
  </si>
  <si>
    <t>рішення сесії Могилівської сільської ради від 18.12.2018 року № 575-41/VІІ</t>
  </si>
  <si>
    <r>
      <t xml:space="preserve">"Програма профілактики правопорушень на території Могилівської сільської ради на 2018-2022 роки"  </t>
    </r>
    <r>
      <rPr>
        <i/>
        <sz val="12"/>
        <rFont val="Times New Roman"/>
        <family val="1"/>
        <charset val="204"/>
      </rPr>
      <t xml:space="preserve"> </t>
    </r>
  </si>
  <si>
    <t>рішення сесії Могилівської сільської ради від 20.07.2018 року № 479-36/VІІ</t>
  </si>
  <si>
    <t>0219800</t>
  </si>
  <si>
    <t>9800</t>
  </si>
  <si>
    <t>0218230</t>
  </si>
  <si>
    <t>8230</t>
  </si>
  <si>
    <t>0380</t>
  </si>
  <si>
    <t>0</t>
  </si>
  <si>
    <t>Програма розвитку фізичної культури і спорту Могилівської сільської ради на 2019 - 2023 роки</t>
  </si>
  <si>
    <t>рішення сесії Могилівської сільської ради від 22.04.2019 року № 668-45/VІІ</t>
  </si>
  <si>
    <t>Програма забезпечення пожежної безпеки                              і реагування  на   надзвичайні ситуації   на період до   2021 року в населених пунктах Могилівської сільської об’єднаної територіальної громади</t>
  </si>
  <si>
    <t xml:space="preserve">рішення сесії Могилівської сільської ради від 20.02.2018 року
№   397 - 33/VII
</t>
  </si>
  <si>
    <t>Програма  впровадження державної політики органами Державної казначейської служби України у Царичанському районі</t>
  </si>
  <si>
    <t>рішення сесії Могилівської сільської ради від 27.01.2016 року № 63-06/VІІ</t>
  </si>
  <si>
    <t>150000</t>
  </si>
  <si>
    <t xml:space="preserve">до рішення Могилівської сільської ради від  № /VII  "Про сільський бюджет Могилівської сільської об’єднаної територіальної громади  на 2020 рік"  </t>
  </si>
  <si>
    <t>Перелік місцевих ( регіональних) програм, які фінансуватимуться за рахунок коштів  сільського бюджету у 2020 році</t>
  </si>
  <si>
    <t>до рішення Могилівської сільської ради  від  року №/VII  "Про сільський бюджет Могилівської сільської об’єднаної територіальної громади на 2020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</si>
</sst>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"/>
    <numFmt numFmtId="165" formatCode="0.0"/>
    <numFmt numFmtId="166" formatCode="#,##0.0"/>
    <numFmt numFmtId="167" formatCode="[$-419]General"/>
    <numFmt numFmtId="168" formatCode="[$-419]0"/>
    <numFmt numFmtId="169" formatCode="[$-419]0.00"/>
    <numFmt numFmtId="170" formatCode="#,##0.00&quot; &quot;[$руб.-419];[Red]&quot;-&quot;#,##0.00&quot; &quot;[$руб.-419]"/>
  </numFmts>
  <fonts count="78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Courier New"/>
      <family val="3"/>
      <charset val="204"/>
    </font>
    <font>
      <sz val="10"/>
      <name val="Helv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0"/>
      <name val="Arial Cyr"/>
      <charset val="204"/>
    </font>
    <font>
      <sz val="11"/>
      <name val="Arial Cyr"/>
      <family val="2"/>
      <charset val="204"/>
    </font>
    <font>
      <sz val="12"/>
      <name val="Arial Cyr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Arial Cyr1"/>
      <charset val="204"/>
    </font>
    <font>
      <b/>
      <sz val="11"/>
      <color indexed="8"/>
      <name val="Arial Cyr1"/>
      <charset val="204"/>
    </font>
    <font>
      <sz val="12"/>
      <color indexed="8"/>
      <name val="Arial Cyr1"/>
      <charset val="204"/>
    </font>
    <font>
      <sz val="14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2"/>
      <color indexed="8"/>
      <name val="Arial Cyr"/>
      <charset val="204"/>
    </font>
    <font>
      <sz val="8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Arial Cyr"/>
      <charset val="204"/>
    </font>
    <font>
      <sz val="10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name val="Arial Cyr"/>
      <charset val="204"/>
    </font>
    <font>
      <b/>
      <sz val="16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9"/>
      <color indexed="8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4"/>
      <color indexed="8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vertAlign val="superscript"/>
      <sz val="10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3"/>
      </patternFill>
    </fill>
    <fill>
      <patternFill patternType="solid">
        <fgColor indexed="27"/>
        <bgColor indexed="42"/>
      </patternFill>
    </fill>
    <fill>
      <patternFill patternType="solid">
        <fgColor indexed="41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46"/>
      </patternFill>
    </fill>
    <fill>
      <patternFill patternType="solid">
        <fgColor indexed="25"/>
        <bgColor indexed="60"/>
      </patternFill>
    </fill>
    <fill>
      <patternFill patternType="solid">
        <fgColor indexed="55"/>
        <bgColor indexed="19"/>
      </patternFill>
    </fill>
    <fill>
      <patternFill patternType="solid">
        <fgColor indexed="48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16"/>
      </patternFill>
    </fill>
    <fill>
      <patternFill patternType="solid">
        <fgColor indexed="9"/>
        <bgColor indexed="26"/>
      </patternFill>
    </fill>
    <fill>
      <patternFill patternType="solid">
        <fgColor indexed="46"/>
        <bgColor indexed="45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3"/>
        <bgColor indexed="43"/>
      </patternFill>
    </fill>
    <fill>
      <patternFill patternType="solid">
        <fgColor indexed="42"/>
        <bgColor indexed="42"/>
      </patternFill>
    </fill>
    <fill>
      <patternFill patternType="solid">
        <fgColor indexed="5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3"/>
      </patternFill>
    </fill>
    <fill>
      <patternFill patternType="solid">
        <fgColor rgb="FFFFFF99"/>
        <bgColor indexed="43"/>
      </patternFill>
    </fill>
    <fill>
      <patternFill patternType="solid">
        <fgColor rgb="FFFFFF99"/>
        <bgColor indexed="42"/>
      </patternFill>
    </fill>
    <fill>
      <patternFill patternType="solid">
        <fgColor rgb="FFCCFFCC"/>
        <bgColor indexed="42"/>
      </patternFill>
    </fill>
    <fill>
      <patternFill patternType="solid">
        <fgColor rgb="FFCCFFCC"/>
        <bgColor indexed="43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6">
    <xf numFmtId="0" fontId="0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42" fillId="0" borderId="0">
      <alignment horizontal="center"/>
    </xf>
    <xf numFmtId="0" fontId="42" fillId="0" borderId="0">
      <alignment horizontal="center" textRotation="90"/>
    </xf>
    <xf numFmtId="0" fontId="5" fillId="0" borderId="0"/>
    <xf numFmtId="0" fontId="43" fillId="0" borderId="0"/>
    <xf numFmtId="170" fontId="43" fillId="0" borderId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top"/>
    </xf>
    <xf numFmtId="0" fontId="29" fillId="15" borderId="1" applyNumberFormat="0" applyAlignment="0" applyProtection="0"/>
    <xf numFmtId="0" fontId="3" fillId="0" borderId="0"/>
    <xf numFmtId="0" fontId="5" fillId="0" borderId="0"/>
    <xf numFmtId="167" fontId="45" fillId="0" borderId="0"/>
    <xf numFmtId="0" fontId="26" fillId="0" borderId="0"/>
    <xf numFmtId="0" fontId="44" fillId="0" borderId="0"/>
    <xf numFmtId="0" fontId="46" fillId="0" borderId="0"/>
    <xf numFmtId="0" fontId="30" fillId="0" borderId="3" applyNumberFormat="0" applyFill="0" applyAlignment="0" applyProtection="0"/>
    <xf numFmtId="0" fontId="31" fillId="16" borderId="0" applyNumberFormat="0" applyBorder="0" applyAlignment="0" applyProtection="0"/>
    <xf numFmtId="0" fontId="4" fillId="4" borderId="4" applyNumberFormat="0" applyAlignment="0" applyProtection="0"/>
    <xf numFmtId="0" fontId="32" fillId="15" borderId="2" applyNumberFormat="0" applyAlignment="0" applyProtection="0"/>
    <xf numFmtId="0" fontId="33" fillId="7" borderId="0" applyNumberFormat="0" applyBorder="0" applyAlignment="0" applyProtection="0"/>
    <xf numFmtId="0" fontId="10" fillId="0" borderId="0"/>
    <xf numFmtId="0" fontId="34" fillId="0" borderId="0" applyNumberFormat="0" applyFill="0" applyBorder="0" applyAlignment="0" applyProtection="0"/>
    <xf numFmtId="0" fontId="3" fillId="4" borderId="4" applyNumberFormat="0" applyAlignment="0" applyProtection="0"/>
    <xf numFmtId="0" fontId="1" fillId="0" borderId="0"/>
  </cellStyleXfs>
  <cellXfs count="368">
    <xf numFmtId="0" fontId="0" fillId="0" borderId="0" xfId="0"/>
    <xf numFmtId="0" fontId="0" fillId="0" borderId="0" xfId="0" applyAlignment="1">
      <alignment horizontal="right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wrapText="1"/>
    </xf>
    <xf numFmtId="2" fontId="0" fillId="17" borderId="5" xfId="0" applyNumberFormat="1" applyFill="1" applyBorder="1" applyAlignment="1">
      <alignment vertical="center"/>
    </xf>
    <xf numFmtId="2" fontId="0" fillId="0" borderId="5" xfId="0" applyNumberFormat="1" applyBorder="1" applyAlignment="1">
      <alignment vertical="center"/>
    </xf>
    <xf numFmtId="0" fontId="4" fillId="0" borderId="0" xfId="51" applyNumberFormat="1" applyFont="1" applyFill="1" applyAlignment="1" applyProtection="1"/>
    <xf numFmtId="0" fontId="3" fillId="18" borderId="0" xfId="51" applyFont="1" applyFill="1"/>
    <xf numFmtId="0" fontId="12" fillId="0" borderId="6" xfId="51" applyFont="1" applyBorder="1" applyAlignment="1">
      <alignment horizontal="center"/>
    </xf>
    <xf numFmtId="0" fontId="13" fillId="0" borderId="0" xfId="51" applyFont="1" applyBorder="1" applyAlignment="1">
      <alignment horizontal="right"/>
    </xf>
    <xf numFmtId="0" fontId="3" fillId="0" borderId="0" xfId="51" applyFont="1" applyBorder="1"/>
    <xf numFmtId="2" fontId="3" fillId="0" borderId="0" xfId="51" applyNumberFormat="1" applyFont="1"/>
    <xf numFmtId="2" fontId="3" fillId="0" borderId="0" xfId="51" applyNumberFormat="1" applyFont="1" applyBorder="1"/>
    <xf numFmtId="2" fontId="13" fillId="0" borderId="0" xfId="51" applyNumberFormat="1" applyFont="1" applyBorder="1" applyAlignment="1">
      <alignment horizontal="right"/>
    </xf>
    <xf numFmtId="0" fontId="15" fillId="0" borderId="0" xfId="51" applyFont="1" applyBorder="1" applyAlignment="1">
      <alignment vertical="center" wrapText="1"/>
    </xf>
    <xf numFmtId="0" fontId="16" fillId="0" borderId="0" xfId="51" applyFont="1" applyBorder="1" applyAlignment="1">
      <alignment vertical="center" wrapText="1"/>
    </xf>
    <xf numFmtId="0" fontId="17" fillId="0" borderId="0" xfId="51" applyFont="1" applyBorder="1" applyAlignment="1">
      <alignment horizontal="right"/>
    </xf>
    <xf numFmtId="0" fontId="18" fillId="0" borderId="0" xfId="51" applyFont="1" applyAlignment="1">
      <alignment horizontal="center" vertical="center" wrapText="1"/>
    </xf>
    <xf numFmtId="0" fontId="19" fillId="0" borderId="0" xfId="51" applyFont="1" applyBorder="1" applyAlignment="1">
      <alignment horizontal="right" vertical="center" wrapText="1"/>
    </xf>
    <xf numFmtId="0" fontId="20" fillId="0" borderId="0" xfId="51" applyFont="1"/>
    <xf numFmtId="0" fontId="4" fillId="0" borderId="0" xfId="51" applyFont="1" applyFill="1"/>
    <xf numFmtId="0" fontId="4" fillId="0" borderId="0" xfId="51" applyNumberFormat="1" applyFont="1" applyFill="1" applyBorder="1" applyAlignment="1" applyProtection="1">
      <alignment horizontal="left" vertical="center" wrapText="1"/>
    </xf>
    <xf numFmtId="0" fontId="4" fillId="0" borderId="0" xfId="51" applyFont="1" applyFill="1" applyAlignment="1">
      <alignment vertical="center"/>
    </xf>
    <xf numFmtId="0" fontId="4" fillId="0" borderId="0" xfId="51" applyNumberFormat="1" applyFont="1" applyFill="1" applyAlignment="1" applyProtection="1">
      <alignment vertical="center"/>
    </xf>
    <xf numFmtId="0" fontId="4" fillId="0" borderId="0" xfId="51" applyNumberFormat="1" applyFont="1" applyFill="1" applyBorder="1" applyAlignment="1" applyProtection="1"/>
    <xf numFmtId="0" fontId="7" fillId="0" borderId="0" xfId="51" applyFont="1" applyFill="1"/>
    <xf numFmtId="0" fontId="7" fillId="0" borderId="0" xfId="51" applyNumberFormat="1" applyFont="1" applyFill="1" applyAlignment="1" applyProtection="1"/>
    <xf numFmtId="0" fontId="7" fillId="0" borderId="0" xfId="52" applyFont="1" applyAlignment="1">
      <alignment horizontal="center" vertical="top"/>
    </xf>
    <xf numFmtId="0" fontId="7" fillId="0" borderId="0" xfId="52" applyFont="1" applyFill="1" applyAlignment="1">
      <alignment horizontal="center" vertical="top"/>
    </xf>
    <xf numFmtId="0" fontId="11" fillId="0" borderId="0" xfId="52" applyFont="1" applyAlignment="1">
      <alignment horizontal="center" vertical="top"/>
    </xf>
    <xf numFmtId="0" fontId="7" fillId="0" borderId="0" xfId="52" applyFont="1" applyFill="1" applyBorder="1" applyAlignment="1">
      <alignment horizontal="center" vertical="top"/>
    </xf>
    <xf numFmtId="0" fontId="7" fillId="0" borderId="0" xfId="52" applyFont="1" applyFill="1" applyAlignment="1">
      <alignment horizontal="center" vertical="center"/>
    </xf>
    <xf numFmtId="0" fontId="11" fillId="0" borderId="0" xfId="52" applyFont="1" applyFill="1" applyAlignment="1">
      <alignment horizontal="center" vertical="center"/>
    </xf>
    <xf numFmtId="0" fontId="11" fillId="19" borderId="0" xfId="52" applyFont="1" applyFill="1" applyAlignment="1">
      <alignment horizontal="center" vertical="center"/>
    </xf>
    <xf numFmtId="0" fontId="7" fillId="0" borderId="0" xfId="52" applyFont="1" applyAlignment="1">
      <alignment horizontal="center" vertical="center"/>
    </xf>
    <xf numFmtId="0" fontId="11" fillId="0" borderId="0" xfId="52" applyFont="1" applyAlignment="1">
      <alignment horizontal="center" vertical="center"/>
    </xf>
    <xf numFmtId="1" fontId="7" fillId="0" borderId="0" xfId="52" applyNumberFormat="1" applyFont="1" applyAlignment="1">
      <alignment horizontal="center" vertical="top"/>
    </xf>
    <xf numFmtId="1" fontId="7" fillId="0" borderId="0" xfId="52" applyNumberFormat="1" applyFont="1" applyAlignment="1">
      <alignment horizontal="center" vertical="center"/>
    </xf>
    <xf numFmtId="1" fontId="15" fillId="17" borderId="0" xfId="52" applyNumberFormat="1" applyFont="1" applyFill="1" applyAlignment="1">
      <alignment horizontal="center" vertical="center"/>
    </xf>
    <xf numFmtId="0" fontId="15" fillId="17" borderId="0" xfId="52" applyFont="1" applyFill="1" applyAlignment="1">
      <alignment horizontal="center" vertical="center"/>
    </xf>
    <xf numFmtId="165" fontId="21" fillId="15" borderId="0" xfId="54" applyNumberFormat="1" applyFont="1" applyFill="1"/>
    <xf numFmtId="165" fontId="25" fillId="15" borderId="0" xfId="54" applyNumberFormat="1" applyFont="1" applyFill="1"/>
    <xf numFmtId="165" fontId="21" fillId="0" borderId="0" xfId="54" applyNumberFormat="1" applyFont="1"/>
    <xf numFmtId="165" fontId="21" fillId="0" borderId="0" xfId="54" applyNumberFormat="1" applyFont="1" applyAlignment="1">
      <alignment horizontal="center"/>
    </xf>
    <xf numFmtId="165" fontId="25" fillId="0" borderId="0" xfId="54" applyNumberFormat="1" applyFont="1"/>
    <xf numFmtId="165" fontId="21" fillId="0" borderId="0" xfId="54" applyNumberFormat="1" applyFont="1" applyBorder="1" applyAlignment="1">
      <alignment horizontal="center"/>
    </xf>
    <xf numFmtId="165" fontId="22" fillId="15" borderId="0" xfId="54" applyNumberFormat="1" applyFont="1" applyFill="1"/>
    <xf numFmtId="0" fontId="23" fillId="0" borderId="0" xfId="54" applyFont="1" applyAlignment="1"/>
    <xf numFmtId="1" fontId="24" fillId="0" borderId="0" xfId="54" applyNumberFormat="1" applyFont="1" applyBorder="1" applyAlignment="1">
      <alignment horizontal="center"/>
    </xf>
    <xf numFmtId="0" fontId="23" fillId="15" borderId="0" xfId="54" applyFont="1" applyFill="1" applyAlignment="1">
      <alignment horizontal="left"/>
    </xf>
    <xf numFmtId="165" fontId="22" fillId="0" borderId="0" xfId="54" applyNumberFormat="1" applyFont="1"/>
    <xf numFmtId="0" fontId="26" fillId="0" borderId="0" xfId="54"/>
    <xf numFmtId="0" fontId="22" fillId="0" borderId="0" xfId="54" applyFont="1"/>
    <xf numFmtId="1" fontId="22" fillId="0" borderId="0" xfId="54" applyNumberFormat="1" applyFont="1"/>
    <xf numFmtId="165" fontId="21" fillId="0" borderId="0" xfId="54" applyNumberFormat="1" applyFont="1" applyAlignment="1">
      <alignment horizontal="right"/>
    </xf>
    <xf numFmtId="2" fontId="21" fillId="0" borderId="0" xfId="54" applyNumberFormat="1" applyFont="1"/>
    <xf numFmtId="165" fontId="35" fillId="0" borderId="0" xfId="53" applyNumberFormat="1" applyFont="1"/>
    <xf numFmtId="165" fontId="36" fillId="0" borderId="0" xfId="53" applyNumberFormat="1" applyFont="1"/>
    <xf numFmtId="165" fontId="35" fillId="0" borderId="0" xfId="53" applyNumberFormat="1" applyFont="1" applyAlignment="1">
      <alignment horizontal="center"/>
    </xf>
    <xf numFmtId="165" fontId="35" fillId="0" borderId="0" xfId="53" applyNumberFormat="1" applyFont="1" applyBorder="1" applyAlignment="1">
      <alignment horizontal="center"/>
    </xf>
    <xf numFmtId="165" fontId="37" fillId="0" borderId="0" xfId="53" applyNumberFormat="1" applyFont="1"/>
    <xf numFmtId="167" fontId="38" fillId="0" borderId="0" xfId="53" applyFont="1" applyAlignment="1"/>
    <xf numFmtId="168" fontId="39" fillId="0" borderId="0" xfId="53" applyNumberFormat="1" applyFont="1" applyBorder="1" applyAlignment="1">
      <alignment horizontal="center"/>
    </xf>
    <xf numFmtId="167" fontId="38" fillId="20" borderId="0" xfId="53" applyFont="1" applyFill="1" applyAlignment="1">
      <alignment horizontal="left"/>
    </xf>
    <xf numFmtId="167" fontId="45" fillId="0" borderId="0" xfId="53"/>
    <xf numFmtId="168" fontId="40" fillId="0" borderId="0" xfId="53" applyNumberFormat="1" applyFont="1"/>
    <xf numFmtId="167" fontId="37" fillId="0" borderId="0" xfId="53" applyFont="1"/>
    <xf numFmtId="168" fontId="37" fillId="0" borderId="0" xfId="53" applyNumberFormat="1" applyFont="1"/>
    <xf numFmtId="165" fontId="35" fillId="0" borderId="0" xfId="53" applyNumberFormat="1" applyFont="1" applyAlignment="1">
      <alignment horizontal="right"/>
    </xf>
    <xf numFmtId="169" fontId="35" fillId="0" borderId="0" xfId="53" applyNumberFormat="1" applyFont="1"/>
    <xf numFmtId="166" fontId="4" fillId="0" borderId="0" xfId="51" applyNumberFormat="1" applyFont="1" applyFill="1"/>
    <xf numFmtId="0" fontId="47" fillId="0" borderId="0" xfId="0" applyFont="1" applyAlignment="1">
      <alignment horizontal="left"/>
    </xf>
    <xf numFmtId="2" fontId="47" fillId="17" borderId="5" xfId="0" applyNumberFormat="1" applyFont="1" applyFill="1" applyBorder="1" applyAlignment="1">
      <alignment vertical="center"/>
    </xf>
    <xf numFmtId="0" fontId="47" fillId="17" borderId="5" xfId="0" applyFont="1" applyFill="1" applyBorder="1" applyAlignment="1">
      <alignment vertical="center" wrapText="1"/>
    </xf>
    <xf numFmtId="0" fontId="47" fillId="17" borderId="5" xfId="0" applyFont="1" applyFill="1" applyBorder="1" applyAlignment="1">
      <alignment vertical="center"/>
    </xf>
    <xf numFmtId="2" fontId="47" fillId="0" borderId="5" xfId="0" applyNumberFormat="1" applyFont="1" applyBorder="1" applyAlignment="1">
      <alignment vertical="center"/>
    </xf>
    <xf numFmtId="0" fontId="47" fillId="0" borderId="5" xfId="0" applyFont="1" applyBorder="1" applyAlignment="1">
      <alignment vertical="center" wrapText="1"/>
    </xf>
    <xf numFmtId="0" fontId="47" fillId="0" borderId="5" xfId="0" applyFont="1" applyBorder="1" applyAlignment="1">
      <alignment vertical="center"/>
    </xf>
    <xf numFmtId="2" fontId="47" fillId="17" borderId="5" xfId="0" applyNumberFormat="1" applyFont="1" applyFill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17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17" borderId="5" xfId="0" applyFill="1" applyBorder="1" applyAlignment="1">
      <alignment horizontal="center" vertical="center" wrapText="1"/>
    </xf>
    <xf numFmtId="2" fontId="48" fillId="0" borderId="5" xfId="0" applyNumberFormat="1" applyFont="1" applyBorder="1" applyAlignment="1">
      <alignment vertical="center"/>
    </xf>
    <xf numFmtId="0" fontId="48" fillId="0" borderId="5" xfId="0" applyFont="1" applyBorder="1"/>
    <xf numFmtId="0" fontId="0" fillId="0" borderId="5" xfId="0" applyBorder="1"/>
    <xf numFmtId="0" fontId="0" fillId="0" borderId="5" xfId="0" applyBorder="1" applyAlignment="1">
      <alignment wrapText="1"/>
    </xf>
    <xf numFmtId="2" fontId="44" fillId="0" borderId="5" xfId="0" applyNumberFormat="1" applyFont="1" applyBorder="1" applyAlignment="1">
      <alignment vertical="center"/>
    </xf>
    <xf numFmtId="2" fontId="0" fillId="0" borderId="5" xfId="0" applyNumberFormat="1" applyFont="1" applyBorder="1" applyAlignment="1">
      <alignment vertical="center"/>
    </xf>
    <xf numFmtId="2" fontId="0" fillId="24" borderId="5" xfId="0" applyNumberFormat="1" applyFill="1" applyBorder="1" applyAlignment="1">
      <alignment vertical="center"/>
    </xf>
    <xf numFmtId="0" fontId="3" fillId="0" borderId="0" xfId="51" applyFont="1"/>
    <xf numFmtId="2" fontId="15" fillId="18" borderId="0" xfId="51" applyNumberFormat="1" applyFont="1" applyFill="1" applyBorder="1" applyAlignment="1">
      <alignment wrapText="1"/>
    </xf>
    <xf numFmtId="0" fontId="8" fillId="0" borderId="0" xfId="51" applyNumberFormat="1" applyFont="1" applyFill="1" applyAlignment="1" applyProtection="1">
      <alignment vertical="center" wrapText="1"/>
    </xf>
    <xf numFmtId="0" fontId="7" fillId="0" borderId="0" xfId="52" applyFont="1" applyFill="1" applyAlignment="1">
      <alignment horizontal="center" vertical="center"/>
    </xf>
    <xf numFmtId="0" fontId="7" fillId="0" borderId="0" xfId="52" applyFont="1" applyAlignment="1">
      <alignment horizontal="center" vertical="center"/>
    </xf>
    <xf numFmtId="0" fontId="11" fillId="0" borderId="0" xfId="52" applyFont="1" applyAlignment="1">
      <alignment horizontal="center" vertical="center"/>
    </xf>
    <xf numFmtId="0" fontId="14" fillId="0" borderId="0" xfId="51" applyFont="1" applyFill="1" applyBorder="1" applyAlignment="1">
      <alignment horizontal="center" wrapText="1"/>
    </xf>
    <xf numFmtId="165" fontId="25" fillId="0" borderId="0" xfId="54" applyNumberFormat="1" applyFont="1"/>
    <xf numFmtId="0" fontId="8" fillId="0" borderId="0" xfId="51" applyNumberFormat="1" applyFont="1" applyFill="1" applyAlignment="1" applyProtection="1">
      <alignment horizontal="left" vertical="center" wrapText="1"/>
    </xf>
    <xf numFmtId="165" fontId="49" fillId="0" borderId="0" xfId="54" applyNumberFormat="1" applyFont="1"/>
    <xf numFmtId="165" fontId="21" fillId="0" borderId="0" xfId="54" applyNumberFormat="1" applyFont="1" applyAlignment="1">
      <alignment horizontal="left" wrapText="1"/>
    </xf>
    <xf numFmtId="0" fontId="0" fillId="0" borderId="0" xfId="0" applyAlignment="1"/>
    <xf numFmtId="0" fontId="51" fillId="0" borderId="0" xfId="51" applyFont="1"/>
    <xf numFmtId="0" fontId="51" fillId="18" borderId="0" xfId="51" applyFont="1" applyFill="1"/>
    <xf numFmtId="165" fontId="56" fillId="15" borderId="11" xfId="54" applyNumberFormat="1" applyFont="1" applyFill="1" applyBorder="1" applyAlignment="1">
      <alignment horizontal="center" vertical="top" wrapText="1"/>
    </xf>
    <xf numFmtId="165" fontId="56" fillId="15" borderId="12" xfId="54" applyNumberFormat="1" applyFont="1" applyFill="1" applyBorder="1" applyAlignment="1">
      <alignment horizontal="center" vertical="top" wrapText="1"/>
    </xf>
    <xf numFmtId="0" fontId="58" fillId="15" borderId="11" xfId="54" applyFont="1" applyFill="1" applyBorder="1" applyAlignment="1">
      <alignment horizontal="center"/>
    </xf>
    <xf numFmtId="1" fontId="57" fillId="15" borderId="11" xfId="54" applyNumberFormat="1" applyFont="1" applyFill="1" applyBorder="1" applyAlignment="1">
      <alignment horizontal="center"/>
    </xf>
    <xf numFmtId="165" fontId="56" fillId="15" borderId="11" xfId="54" applyNumberFormat="1" applyFont="1" applyFill="1" applyBorder="1" applyAlignment="1">
      <alignment horizontal="left"/>
    </xf>
    <xf numFmtId="164" fontId="56" fillId="15" borderId="11" xfId="54" applyNumberFormat="1" applyFont="1" applyFill="1" applyBorder="1"/>
    <xf numFmtId="165" fontId="57" fillId="15" borderId="11" xfId="54" applyNumberFormat="1" applyFont="1" applyFill="1" applyBorder="1" applyAlignment="1">
      <alignment horizontal="left"/>
    </xf>
    <xf numFmtId="164" fontId="57" fillId="15" borderId="11" xfId="54" applyNumberFormat="1" applyFont="1" applyFill="1" applyBorder="1"/>
    <xf numFmtId="165" fontId="56" fillId="23" borderId="11" xfId="54" applyNumberFormat="1" applyFont="1" applyFill="1" applyBorder="1" applyAlignment="1">
      <alignment horizontal="left"/>
    </xf>
    <xf numFmtId="165" fontId="56" fillId="15" borderId="11" xfId="54" applyNumberFormat="1" applyFont="1" applyFill="1" applyBorder="1" applyAlignment="1">
      <alignment horizontal="left" wrapText="1"/>
    </xf>
    <xf numFmtId="165" fontId="57" fillId="15" borderId="11" xfId="54" applyNumberFormat="1" applyFont="1" applyFill="1" applyBorder="1" applyAlignment="1">
      <alignment horizontal="left" wrapText="1"/>
    </xf>
    <xf numFmtId="0" fontId="52" fillId="15" borderId="11" xfId="54" applyFont="1" applyFill="1" applyBorder="1"/>
    <xf numFmtId="164" fontId="56" fillId="15" borderId="11" xfId="54" applyNumberFormat="1" applyFont="1" applyFill="1" applyBorder="1" applyAlignment="1">
      <alignment horizontal="right" wrapText="1"/>
    </xf>
    <xf numFmtId="164" fontId="56" fillId="15" borderId="11" xfId="54" applyNumberFormat="1" applyFont="1" applyFill="1" applyBorder="1" applyAlignment="1"/>
    <xf numFmtId="164" fontId="56" fillId="15" borderId="11" xfId="54" applyNumberFormat="1" applyFont="1" applyFill="1" applyBorder="1" applyAlignment="1">
      <alignment horizontal="right"/>
    </xf>
    <xf numFmtId="0" fontId="52" fillId="15" borderId="11" xfId="54" applyFont="1" applyFill="1" applyBorder="1" applyAlignment="1">
      <alignment wrapText="1"/>
    </xf>
    <xf numFmtId="0" fontId="52" fillId="15" borderId="13" xfId="54" applyFont="1" applyFill="1" applyBorder="1" applyAlignment="1">
      <alignment horizontal="left" wrapText="1"/>
    </xf>
    <xf numFmtId="165" fontId="56" fillId="15" borderId="0" xfId="54" applyNumberFormat="1" applyFont="1" applyFill="1" applyBorder="1" applyAlignment="1">
      <alignment horizontal="left"/>
    </xf>
    <xf numFmtId="165" fontId="56" fillId="15" borderId="0" xfId="54" applyNumberFormat="1" applyFont="1" applyFill="1" applyBorder="1" applyAlignment="1">
      <alignment horizontal="right"/>
    </xf>
    <xf numFmtId="165" fontId="56" fillId="15" borderId="0" xfId="54" applyNumberFormat="1" applyFont="1" applyFill="1" applyBorder="1"/>
    <xf numFmtId="165" fontId="52" fillId="15" borderId="0" xfId="54" applyNumberFormat="1" applyFont="1" applyFill="1"/>
    <xf numFmtId="0" fontId="53" fillId="15" borderId="0" xfId="54" applyFont="1" applyFill="1" applyAlignment="1"/>
    <xf numFmtId="0" fontId="55" fillId="15" borderId="0" xfId="54" applyFont="1" applyFill="1"/>
    <xf numFmtId="0" fontId="52" fillId="15" borderId="0" xfId="54" applyFont="1" applyFill="1"/>
    <xf numFmtId="1" fontId="52" fillId="15" borderId="0" xfId="54" applyNumberFormat="1" applyFont="1" applyFill="1"/>
    <xf numFmtId="0" fontId="55" fillId="15" borderId="0" xfId="54" applyFont="1" applyFill="1" applyAlignment="1">
      <alignment horizontal="center"/>
    </xf>
    <xf numFmtId="0" fontId="54" fillId="15" borderId="0" xfId="54" applyFont="1" applyFill="1" applyAlignment="1"/>
    <xf numFmtId="0" fontId="51" fillId="15" borderId="0" xfId="54" applyFont="1" applyFill="1"/>
    <xf numFmtId="0" fontId="54" fillId="15" borderId="0" xfId="54" applyFont="1" applyFill="1"/>
    <xf numFmtId="0" fontId="44" fillId="0" borderId="0" xfId="0" applyFont="1"/>
    <xf numFmtId="165" fontId="60" fillId="0" borderId="0" xfId="53" applyNumberFormat="1" applyFont="1"/>
    <xf numFmtId="165" fontId="61" fillId="0" borderId="0" xfId="53" applyNumberFormat="1" applyFont="1"/>
    <xf numFmtId="165" fontId="61" fillId="0" borderId="0" xfId="53" applyNumberFormat="1" applyFont="1" applyBorder="1" applyAlignment="1">
      <alignment horizontal="left"/>
    </xf>
    <xf numFmtId="165" fontId="61" fillId="20" borderId="0" xfId="53" applyNumberFormat="1" applyFont="1" applyFill="1" applyBorder="1" applyAlignment="1">
      <alignment horizontal="right"/>
    </xf>
    <xf numFmtId="165" fontId="61" fillId="20" borderId="0" xfId="53" applyNumberFormat="1" applyFont="1" applyFill="1" applyBorder="1"/>
    <xf numFmtId="165" fontId="60" fillId="0" borderId="0" xfId="53" applyNumberFormat="1" applyFont="1" applyBorder="1" applyAlignment="1">
      <alignment horizontal="center"/>
    </xf>
    <xf numFmtId="165" fontId="63" fillId="0" borderId="0" xfId="53" applyNumberFormat="1" applyFont="1"/>
    <xf numFmtId="167" fontId="64" fillId="0" borderId="0" xfId="53" applyFont="1" applyAlignment="1"/>
    <xf numFmtId="167" fontId="44" fillId="0" borderId="0" xfId="53" applyFont="1"/>
    <xf numFmtId="167" fontId="63" fillId="0" borderId="0" xfId="53" applyFont="1"/>
    <xf numFmtId="168" fontId="63" fillId="0" borderId="0" xfId="53" applyNumberFormat="1" applyFont="1"/>
    <xf numFmtId="167" fontId="44" fillId="0" borderId="0" xfId="53" applyFont="1" applyAlignment="1">
      <alignment horizontal="center"/>
    </xf>
    <xf numFmtId="165" fontId="67" fillId="0" borderId="14" xfId="53" applyNumberFormat="1" applyFont="1" applyBorder="1" applyAlignment="1">
      <alignment horizontal="center"/>
    </xf>
    <xf numFmtId="165" fontId="67" fillId="0" borderId="15" xfId="53" applyNumberFormat="1" applyFont="1" applyBorder="1" applyAlignment="1">
      <alignment horizontal="center"/>
    </xf>
    <xf numFmtId="165" fontId="66" fillId="20" borderId="11" xfId="53" applyNumberFormat="1" applyFont="1" applyFill="1" applyBorder="1" applyAlignment="1">
      <alignment horizontal="center" vertical="top" wrapText="1"/>
    </xf>
    <xf numFmtId="165" fontId="66" fillId="20" borderId="12" xfId="53" applyNumberFormat="1" applyFont="1" applyFill="1" applyBorder="1" applyAlignment="1">
      <alignment horizontal="center" vertical="top" wrapText="1"/>
    </xf>
    <xf numFmtId="167" fontId="66" fillId="20" borderId="11" xfId="53" applyFont="1" applyFill="1" applyBorder="1" applyAlignment="1">
      <alignment horizontal="center"/>
    </xf>
    <xf numFmtId="168" fontId="67" fillId="0" borderId="11" xfId="53" applyNumberFormat="1" applyFont="1" applyBorder="1" applyAlignment="1">
      <alignment horizontal="center"/>
    </xf>
    <xf numFmtId="168" fontId="67" fillId="20" borderId="11" xfId="53" applyNumberFormat="1" applyFont="1" applyFill="1" applyBorder="1" applyAlignment="1">
      <alignment horizontal="center"/>
    </xf>
    <xf numFmtId="165" fontId="66" fillId="21" borderId="11" xfId="53" applyNumberFormat="1" applyFont="1" applyFill="1" applyBorder="1" applyAlignment="1">
      <alignment horizontal="left"/>
    </xf>
    <xf numFmtId="169" fontId="66" fillId="21" borderId="11" xfId="53" applyNumberFormat="1" applyFont="1" applyFill="1" applyBorder="1"/>
    <xf numFmtId="165" fontId="67" fillId="0" borderId="11" xfId="53" applyNumberFormat="1" applyFont="1" applyBorder="1" applyAlignment="1">
      <alignment horizontal="left"/>
    </xf>
    <xf numFmtId="169" fontId="67" fillId="20" borderId="11" xfId="53" applyNumberFormat="1" applyFont="1" applyFill="1" applyBorder="1"/>
    <xf numFmtId="165" fontId="66" fillId="22" borderId="11" xfId="53" applyNumberFormat="1" applyFont="1" applyFill="1" applyBorder="1" applyAlignment="1">
      <alignment horizontal="left"/>
    </xf>
    <xf numFmtId="169" fontId="66" fillId="22" borderId="11" xfId="53" applyNumberFormat="1" applyFont="1" applyFill="1" applyBorder="1"/>
    <xf numFmtId="165" fontId="66" fillId="21" borderId="11" xfId="53" applyNumberFormat="1" applyFont="1" applyFill="1" applyBorder="1" applyAlignment="1">
      <alignment horizontal="left" wrapText="1"/>
    </xf>
    <xf numFmtId="165" fontId="67" fillId="0" borderId="11" xfId="53" applyNumberFormat="1" applyFont="1" applyFill="1" applyBorder="1" applyAlignment="1">
      <alignment horizontal="left" wrapText="1"/>
    </xf>
    <xf numFmtId="167" fontId="67" fillId="0" borderId="11" xfId="53" applyFont="1" applyBorder="1"/>
    <xf numFmtId="169" fontId="66" fillId="21" borderId="11" xfId="53" applyNumberFormat="1" applyFont="1" applyFill="1" applyBorder="1" applyAlignment="1">
      <alignment horizontal="right" wrapText="1"/>
    </xf>
    <xf numFmtId="167" fontId="67" fillId="0" borderId="11" xfId="53" applyFont="1" applyBorder="1" applyAlignment="1">
      <alignment wrapText="1"/>
    </xf>
    <xf numFmtId="167" fontId="67" fillId="0" borderId="13" xfId="53" applyFont="1" applyBorder="1" applyAlignment="1">
      <alignment horizontal="left" wrapText="1"/>
    </xf>
    <xf numFmtId="169" fontId="66" fillId="21" borderId="11" xfId="53" applyNumberFormat="1" applyFont="1" applyFill="1" applyBorder="1" applyAlignment="1">
      <alignment horizontal="right"/>
    </xf>
    <xf numFmtId="0" fontId="55" fillId="0" borderId="0" xfId="51" applyNumberFormat="1" applyFont="1" applyFill="1" applyAlignment="1" applyProtection="1"/>
    <xf numFmtId="0" fontId="55" fillId="0" borderId="0" xfId="51" applyFont="1" applyFill="1"/>
    <xf numFmtId="0" fontId="57" fillId="0" borderId="0" xfId="51" applyNumberFormat="1" applyFont="1" applyFill="1" applyAlignment="1" applyProtection="1">
      <alignment vertical="center" wrapText="1"/>
    </xf>
    <xf numFmtId="0" fontId="54" fillId="0" borderId="8" xfId="51" applyNumberFormat="1" applyFont="1" applyFill="1" applyBorder="1" applyAlignment="1" applyProtection="1">
      <alignment horizontal="center"/>
    </xf>
    <xf numFmtId="0" fontId="55" fillId="0" borderId="8" xfId="51" applyFont="1" applyFill="1" applyBorder="1" applyAlignment="1">
      <alignment horizontal="center"/>
    </xf>
    <xf numFmtId="0" fontId="55" fillId="0" borderId="0" xfId="51" applyFont="1" applyFill="1" applyBorder="1" applyAlignment="1">
      <alignment horizontal="center"/>
    </xf>
    <xf numFmtId="0" fontId="54" fillId="0" borderId="0" xfId="51" applyNumberFormat="1" applyFont="1" applyFill="1" applyBorder="1" applyAlignment="1" applyProtection="1">
      <alignment horizontal="center" vertical="top"/>
    </xf>
    <xf numFmtId="0" fontId="68" fillId="0" borderId="8" xfId="51" applyNumberFormat="1" applyFont="1" applyFill="1" applyBorder="1" applyAlignment="1" applyProtection="1">
      <alignment horizontal="right" vertical="center"/>
    </xf>
    <xf numFmtId="0" fontId="51" fillId="0" borderId="5" xfId="51" applyNumberFormat="1" applyFont="1" applyFill="1" applyBorder="1" applyAlignment="1" applyProtection="1">
      <alignment horizontal="center" vertical="center" wrapText="1"/>
    </xf>
    <xf numFmtId="0" fontId="56" fillId="0" borderId="5" xfId="51" applyNumberFormat="1" applyFont="1" applyFill="1" applyBorder="1" applyAlignment="1" applyProtection="1">
      <alignment horizontal="center" vertical="center" wrapText="1"/>
    </xf>
    <xf numFmtId="0" fontId="56" fillId="0" borderId="5" xfId="51" applyFont="1" applyBorder="1" applyAlignment="1">
      <alignment horizontal="center" vertical="center" wrapText="1"/>
    </xf>
    <xf numFmtId="49" fontId="51" fillId="0" borderId="5" xfId="51" applyNumberFormat="1" applyFont="1" applyBorder="1" applyAlignment="1">
      <alignment horizontal="center" vertical="center" wrapText="1"/>
    </xf>
    <xf numFmtId="0" fontId="51" fillId="0" borderId="5" xfId="51" applyFont="1" applyBorder="1" applyAlignment="1">
      <alignment horizontal="justify" vertical="center" wrapText="1"/>
    </xf>
    <xf numFmtId="166" fontId="66" fillId="0" borderId="5" xfId="49" applyNumberFormat="1" applyFont="1" applyBorder="1" applyAlignment="1">
      <alignment vertical="center"/>
    </xf>
    <xf numFmtId="166" fontId="66" fillId="0" borderId="5" xfId="49" applyNumberFormat="1" applyFont="1" applyBorder="1">
      <alignment vertical="top"/>
    </xf>
    <xf numFmtId="0" fontId="55" fillId="0" borderId="5" xfId="51" applyFont="1" applyBorder="1" applyAlignment="1">
      <alignment horizontal="center" vertical="center" wrapText="1"/>
    </xf>
    <xf numFmtId="49" fontId="55" fillId="0" borderId="5" xfId="51" applyNumberFormat="1" applyFont="1" applyBorder="1" applyAlignment="1">
      <alignment horizontal="center" vertical="center" wrapText="1"/>
    </xf>
    <xf numFmtId="0" fontId="51" fillId="0" borderId="5" xfId="51" applyFont="1" applyBorder="1" applyAlignment="1">
      <alignment horizontal="justify" vertical="top" wrapText="1"/>
    </xf>
    <xf numFmtId="166" fontId="65" fillId="0" borderId="5" xfId="51" applyNumberFormat="1" applyFont="1" applyBorder="1" applyAlignment="1">
      <alignment vertical="justify"/>
    </xf>
    <xf numFmtId="4" fontId="62" fillId="18" borderId="5" xfId="51" applyNumberFormat="1" applyFont="1" applyFill="1" applyBorder="1" applyAlignment="1">
      <alignment vertical="justify"/>
    </xf>
    <xf numFmtId="0" fontId="55" fillId="0" borderId="0" xfId="52" applyFont="1" applyAlignment="1">
      <alignment horizontal="center" vertical="top"/>
    </xf>
    <xf numFmtId="0" fontId="55" fillId="0" borderId="0" xfId="52" applyFont="1" applyFill="1" applyAlignment="1">
      <alignment horizontal="center" vertical="center"/>
    </xf>
    <xf numFmtId="0" fontId="55" fillId="0" borderId="0" xfId="52" applyFont="1" applyAlignment="1">
      <alignment horizontal="center" vertical="center"/>
    </xf>
    <xf numFmtId="0" fontId="51" fillId="0" borderId="0" xfId="52" applyFont="1" applyAlignment="1">
      <alignment horizontal="center" vertical="center"/>
    </xf>
    <xf numFmtId="0" fontId="51" fillId="0" borderId="0" xfId="52" applyFont="1" applyFill="1" applyAlignment="1">
      <alignment horizontal="center" vertical="center"/>
    </xf>
    <xf numFmtId="0" fontId="51" fillId="19" borderId="0" xfId="52" applyFont="1" applyFill="1" applyAlignment="1">
      <alignment horizontal="center" vertical="center"/>
    </xf>
    <xf numFmtId="0" fontId="2" fillId="0" borderId="0" xfId="0" applyFont="1" applyAlignment="1"/>
    <xf numFmtId="169" fontId="67" fillId="25" borderId="11" xfId="53" applyNumberFormat="1" applyFont="1" applyFill="1" applyBorder="1"/>
    <xf numFmtId="164" fontId="57" fillId="26" borderId="11" xfId="54" applyNumberFormat="1" applyFont="1" applyFill="1" applyBorder="1"/>
    <xf numFmtId="0" fontId="1" fillId="0" borderId="5" xfId="65" applyBorder="1" applyAlignment="1">
      <alignment horizontal="center" vertical="center" wrapText="1"/>
    </xf>
    <xf numFmtId="0" fontId="1" fillId="17" borderId="5" xfId="65" applyFill="1" applyBorder="1" applyAlignment="1">
      <alignment horizontal="center" vertical="center" wrapText="1"/>
    </xf>
    <xf numFmtId="0" fontId="48" fillId="0" borderId="5" xfId="65" quotePrefix="1" applyFont="1" applyBorder="1" applyAlignment="1">
      <alignment horizontal="center" vertical="center" wrapText="1"/>
    </xf>
    <xf numFmtId="0" fontId="48" fillId="0" borderId="5" xfId="65" applyFont="1" applyBorder="1" applyAlignment="1">
      <alignment horizontal="center" vertical="center" wrapText="1"/>
    </xf>
    <xf numFmtId="2" fontId="48" fillId="0" borderId="5" xfId="65" applyNumberFormat="1" applyFont="1" applyBorder="1" applyAlignment="1">
      <alignment horizontal="center" vertical="center" wrapText="1"/>
    </xf>
    <xf numFmtId="2" fontId="48" fillId="0" borderId="5" xfId="65" quotePrefix="1" applyNumberFormat="1" applyFont="1" applyBorder="1" applyAlignment="1">
      <alignment vertical="center" wrapText="1"/>
    </xf>
    <xf numFmtId="2" fontId="48" fillId="17" borderId="5" xfId="65" applyNumberFormat="1" applyFont="1" applyFill="1" applyBorder="1" applyAlignment="1">
      <alignment vertical="center" wrapText="1"/>
    </xf>
    <xf numFmtId="2" fontId="48" fillId="0" borderId="5" xfId="65" applyNumberFormat="1" applyFont="1" applyBorder="1" applyAlignment="1">
      <alignment vertical="center" wrapText="1"/>
    </xf>
    <xf numFmtId="0" fontId="1" fillId="0" borderId="5" xfId="65" quotePrefix="1" applyBorder="1" applyAlignment="1">
      <alignment horizontal="center" vertical="center" wrapText="1"/>
    </xf>
    <xf numFmtId="2" fontId="1" fillId="0" borderId="5" xfId="65" quotePrefix="1" applyNumberFormat="1" applyBorder="1" applyAlignment="1">
      <alignment horizontal="center" vertical="center" wrapText="1"/>
    </xf>
    <xf numFmtId="2" fontId="1" fillId="0" borderId="5" xfId="65" quotePrefix="1" applyNumberFormat="1" applyBorder="1" applyAlignment="1">
      <alignment vertical="center" wrapText="1"/>
    </xf>
    <xf numFmtId="2" fontId="1" fillId="17" borderId="5" xfId="65" applyNumberFormat="1" applyFill="1" applyBorder="1" applyAlignment="1">
      <alignment vertical="center" wrapText="1"/>
    </xf>
    <xf numFmtId="2" fontId="1" fillId="0" borderId="5" xfId="65" applyNumberFormat="1" applyBorder="1" applyAlignment="1">
      <alignment vertical="center" wrapText="1"/>
    </xf>
    <xf numFmtId="0" fontId="48" fillId="17" borderId="5" xfId="65" applyFont="1" applyFill="1" applyBorder="1" applyAlignment="1">
      <alignment horizontal="center" vertical="center" wrapText="1"/>
    </xf>
    <xf numFmtId="0" fontId="48" fillId="17" borderId="5" xfId="65" quotePrefix="1" applyFont="1" applyFill="1" applyBorder="1" applyAlignment="1">
      <alignment horizontal="center" vertical="center" wrapText="1"/>
    </xf>
    <xf numFmtId="2" fontId="48" fillId="17" borderId="5" xfId="65" applyNumberFormat="1" applyFont="1" applyFill="1" applyBorder="1" applyAlignment="1">
      <alignment horizontal="center" vertical="center" wrapText="1"/>
    </xf>
    <xf numFmtId="2" fontId="48" fillId="17" borderId="5" xfId="65" quotePrefix="1" applyNumberFormat="1" applyFont="1" applyFill="1" applyBorder="1" applyAlignment="1">
      <alignment vertical="center" wrapText="1"/>
    </xf>
    <xf numFmtId="0" fontId="1" fillId="0" borderId="0" xfId="65"/>
    <xf numFmtId="0" fontId="48" fillId="0" borderId="0" xfId="65" applyFont="1" applyAlignment="1">
      <alignment horizontal="left"/>
    </xf>
    <xf numFmtId="2" fontId="0" fillId="0" borderId="5" xfId="0" applyNumberFormat="1" applyFill="1" applyBorder="1" applyAlignment="1">
      <alignment vertical="center"/>
    </xf>
    <xf numFmtId="169" fontId="66" fillId="27" borderId="11" xfId="53" applyNumberFormat="1" applyFont="1" applyFill="1" applyBorder="1"/>
    <xf numFmtId="169" fontId="67" fillId="27" borderId="11" xfId="53" applyNumberFormat="1" applyFont="1" applyFill="1" applyBorder="1"/>
    <xf numFmtId="165" fontId="36" fillId="24" borderId="0" xfId="53" applyNumberFormat="1" applyFont="1" applyFill="1"/>
    <xf numFmtId="165" fontId="66" fillId="28" borderId="11" xfId="53" applyNumberFormat="1" applyFont="1" applyFill="1" applyBorder="1" applyAlignment="1">
      <alignment horizontal="left" wrapText="1"/>
    </xf>
    <xf numFmtId="169" fontId="66" fillId="29" borderId="11" xfId="53" applyNumberFormat="1" applyFont="1" applyFill="1" applyBorder="1"/>
    <xf numFmtId="169" fontId="66" fillId="28" borderId="11" xfId="53" applyNumberFormat="1" applyFont="1" applyFill="1" applyBorder="1"/>
    <xf numFmtId="165" fontId="66" fillId="30" borderId="11" xfId="53" applyNumberFormat="1" applyFont="1" applyFill="1" applyBorder="1" applyAlignment="1">
      <alignment horizontal="left"/>
    </xf>
    <xf numFmtId="169" fontId="66" fillId="30" borderId="11" xfId="53" applyNumberFormat="1" applyFont="1" applyFill="1" applyBorder="1" applyAlignment="1"/>
    <xf numFmtId="169" fontId="66" fillId="31" borderId="11" xfId="53" applyNumberFormat="1" applyFont="1" applyFill="1" applyBorder="1"/>
    <xf numFmtId="169" fontId="66" fillId="30" borderId="11" xfId="53" applyNumberFormat="1" applyFont="1" applyFill="1" applyBorder="1" applyAlignment="1">
      <alignment horizontal="right"/>
    </xf>
    <xf numFmtId="165" fontId="35" fillId="24" borderId="0" xfId="53" applyNumberFormat="1" applyFont="1" applyFill="1"/>
    <xf numFmtId="169" fontId="66" fillId="30" borderId="11" xfId="53" applyNumberFormat="1" applyFont="1" applyFill="1" applyBorder="1"/>
    <xf numFmtId="0" fontId="50" fillId="0" borderId="0" xfId="51" applyFont="1" applyFill="1" applyBorder="1" applyAlignment="1">
      <alignment horizontal="center" wrapText="1"/>
    </xf>
    <xf numFmtId="0" fontId="70" fillId="0" borderId="0" xfId="51" applyFont="1"/>
    <xf numFmtId="0" fontId="70" fillId="0" borderId="5" xfId="55" applyFont="1" applyBorder="1" applyAlignment="1">
      <alignment wrapText="1"/>
    </xf>
    <xf numFmtId="0" fontId="7" fillId="0" borderId="5" xfId="51" applyFont="1" applyBorder="1" applyAlignment="1">
      <alignment vertical="center" wrapText="1"/>
    </xf>
    <xf numFmtId="0" fontId="17" fillId="0" borderId="9" xfId="55" applyFont="1" applyBorder="1" applyAlignment="1">
      <alignment horizontal="center" vertical="center" wrapText="1"/>
    </xf>
    <xf numFmtId="0" fontId="17" fillId="0" borderId="5" xfId="55" applyFont="1" applyBorder="1" applyAlignment="1">
      <alignment horizontal="center" vertical="center" wrapText="1"/>
    </xf>
    <xf numFmtId="0" fontId="72" fillId="0" borderId="5" xfId="55" applyFont="1" applyBorder="1" applyAlignment="1">
      <alignment horizontal="center" vertical="center"/>
    </xf>
    <xf numFmtId="0" fontId="7" fillId="0" borderId="9" xfId="55" applyFont="1" applyBorder="1" applyAlignment="1">
      <alignment horizontal="right" vertical="center" wrapText="1"/>
    </xf>
    <xf numFmtId="0" fontId="7" fillId="0" borderId="9" xfId="55" applyFont="1" applyBorder="1" applyAlignment="1">
      <alignment horizontal="left" vertical="center" wrapText="1"/>
    </xf>
    <xf numFmtId="2" fontId="73" fillId="0" borderId="5" xfId="55" applyNumberFormat="1" applyFont="1" applyBorder="1" applyAlignment="1">
      <alignment horizontal="justify" wrapText="1"/>
    </xf>
    <xf numFmtId="2" fontId="70" fillId="0" borderId="5" xfId="51" applyNumberFormat="1" applyFont="1" applyFill="1" applyBorder="1" applyAlignment="1">
      <alignment horizontal="right" wrapText="1"/>
    </xf>
    <xf numFmtId="2" fontId="70" fillId="0" borderId="5" xfId="51" applyNumberFormat="1" applyFont="1" applyFill="1" applyBorder="1" applyAlignment="1"/>
    <xf numFmtId="0" fontId="7" fillId="0" borderId="5" xfId="55" applyFont="1" applyBorder="1" applyAlignment="1">
      <alignment wrapText="1"/>
    </xf>
    <xf numFmtId="49" fontId="7" fillId="0" borderId="9" xfId="55" applyNumberFormat="1" applyFont="1" applyBorder="1" applyAlignment="1">
      <alignment horizontal="right" vertical="center" wrapText="1"/>
    </xf>
    <xf numFmtId="2" fontId="70" fillId="18" borderId="5" xfId="51" applyNumberFormat="1" applyFont="1" applyFill="1" applyBorder="1" applyAlignment="1">
      <alignment horizontal="right" wrapText="1"/>
    </xf>
    <xf numFmtId="2" fontId="74" fillId="0" borderId="5" xfId="55" applyNumberFormat="1" applyFont="1" applyBorder="1" applyAlignment="1">
      <alignment horizontal="justify" wrapText="1"/>
    </xf>
    <xf numFmtId="0" fontId="7" fillId="0" borderId="5" xfId="55" applyFont="1" applyBorder="1"/>
    <xf numFmtId="0" fontId="11" fillId="0" borderId="5" xfId="55" applyFont="1" applyBorder="1" applyAlignment="1">
      <alignment vertical="center" wrapText="1"/>
    </xf>
    <xf numFmtId="0" fontId="11" fillId="18" borderId="16" xfId="55" applyFont="1" applyFill="1" applyBorder="1" applyAlignment="1">
      <alignment horizontal="center" vertical="center" wrapText="1"/>
    </xf>
    <xf numFmtId="0" fontId="50" fillId="0" borderId="0" xfId="51" applyFont="1" applyFill="1" applyBorder="1" applyAlignment="1">
      <alignment horizontal="center" wrapText="1"/>
    </xf>
    <xf numFmtId="0" fontId="4" fillId="18" borderId="0" xfId="51" applyNumberFormat="1" applyFont="1" applyFill="1" applyBorder="1" applyAlignment="1" applyProtection="1">
      <alignment horizontal="left" vertical="center" wrapText="1"/>
    </xf>
    <xf numFmtId="0" fontId="4" fillId="0" borderId="0" xfId="51" applyNumberFormat="1" applyFont="1" applyFill="1" applyBorder="1" applyAlignment="1" applyProtection="1">
      <alignment horizontal="left" vertical="center" wrapText="1"/>
    </xf>
    <xf numFmtId="0" fontId="50" fillId="0" borderId="0" xfId="51" applyFont="1" applyFill="1" applyBorder="1" applyAlignment="1">
      <alignment horizontal="center" wrapText="1"/>
    </xf>
    <xf numFmtId="4" fontId="66" fillId="0" borderId="5" xfId="49" applyNumberFormat="1" applyFont="1" applyBorder="1" applyAlignment="1">
      <alignment vertical="center"/>
    </xf>
    <xf numFmtId="166" fontId="62" fillId="0" borderId="5" xfId="51" applyNumberFormat="1" applyFont="1" applyBorder="1" applyAlignment="1">
      <alignment vertical="justify"/>
    </xf>
    <xf numFmtId="0" fontId="7" fillId="0" borderId="5" xfId="52" applyFont="1" applyBorder="1" applyAlignment="1">
      <alignment horizontal="center" vertical="center" wrapText="1"/>
    </xf>
    <xf numFmtId="0" fontId="7" fillId="0" borderId="5" xfId="52" applyFont="1" applyBorder="1" applyAlignment="1">
      <alignment vertical="center" wrapText="1"/>
    </xf>
    <xf numFmtId="0" fontId="11" fillId="19" borderId="5" xfId="52" applyFont="1" applyFill="1" applyBorder="1" applyAlignment="1">
      <alignment horizontal="center" vertical="center" wrapText="1"/>
    </xf>
    <xf numFmtId="0" fontId="7" fillId="0" borderId="5" xfId="52" applyFont="1" applyBorder="1" applyAlignment="1">
      <alignment horizontal="center" vertical="center"/>
    </xf>
    <xf numFmtId="2" fontId="7" fillId="0" borderId="5" xfId="52" applyNumberFormat="1" applyFont="1" applyBorder="1" applyAlignment="1">
      <alignment horizontal="center" vertical="center" wrapText="1"/>
    </xf>
    <xf numFmtId="2" fontId="7" fillId="18" borderId="5" xfId="52" applyNumberFormat="1" applyFont="1" applyFill="1" applyBorder="1" applyAlignment="1">
      <alignment horizontal="center" vertical="center"/>
    </xf>
    <xf numFmtId="0" fontId="11" fillId="0" borderId="5" xfId="52" applyFont="1" applyFill="1" applyBorder="1" applyAlignment="1">
      <alignment horizontal="center" vertical="center"/>
    </xf>
    <xf numFmtId="0" fontId="76" fillId="18" borderId="5" xfId="52" applyFont="1" applyFill="1" applyBorder="1" applyAlignment="1">
      <alignment horizontal="center" vertical="center" wrapText="1"/>
    </xf>
    <xf numFmtId="0" fontId="11" fillId="0" borderId="5" xfId="52" applyFont="1" applyBorder="1" applyAlignment="1">
      <alignment horizontal="center" vertical="center"/>
    </xf>
    <xf numFmtId="2" fontId="11" fillId="0" borderId="5" xfId="52" applyNumberFormat="1" applyFont="1" applyBorder="1" applyAlignment="1">
      <alignment horizontal="center" vertical="center" wrapText="1"/>
    </xf>
    <xf numFmtId="2" fontId="11" fillId="18" borderId="5" xfId="52" applyNumberFormat="1" applyFont="1" applyFill="1" applyBorder="1" applyAlignment="1">
      <alignment horizontal="center" vertical="center"/>
    </xf>
    <xf numFmtId="49" fontId="7" fillId="0" borderId="5" xfId="52" applyNumberFormat="1" applyFont="1" applyFill="1" applyBorder="1" applyAlignment="1">
      <alignment horizontal="center" vertical="center"/>
    </xf>
    <xf numFmtId="0" fontId="7" fillId="0" borderId="5" xfId="52" applyFont="1" applyBorder="1" applyAlignment="1">
      <alignment wrapText="1"/>
    </xf>
    <xf numFmtId="0" fontId="7" fillId="0" borderId="5" xfId="52" applyFont="1" applyFill="1" applyBorder="1" applyAlignment="1">
      <alignment horizontal="center" vertical="center"/>
    </xf>
    <xf numFmtId="0" fontId="7" fillId="0" borderId="9" xfId="52" applyFont="1" applyFill="1" applyBorder="1" applyAlignment="1">
      <alignment horizontal="center" vertical="center"/>
    </xf>
    <xf numFmtId="0" fontId="7" fillId="18" borderId="9" xfId="52" applyFont="1" applyFill="1" applyBorder="1" applyAlignment="1">
      <alignment horizontal="center" vertical="center" wrapText="1"/>
    </xf>
    <xf numFmtId="0" fontId="7" fillId="0" borderId="0" xfId="52" applyFont="1" applyBorder="1" applyAlignment="1">
      <alignment horizontal="center" vertical="center"/>
    </xf>
    <xf numFmtId="2" fontId="7" fillId="0" borderId="9" xfId="52" applyNumberFormat="1" applyFont="1" applyBorder="1" applyAlignment="1">
      <alignment horizontal="center" vertical="center" wrapText="1"/>
    </xf>
    <xf numFmtId="0" fontId="7" fillId="0" borderId="5" xfId="52" applyFont="1" applyFill="1" applyBorder="1" applyAlignment="1">
      <alignment horizontal="center" vertical="center" wrapText="1"/>
    </xf>
    <xf numFmtId="1" fontId="11" fillId="19" borderId="5" xfId="52" applyNumberFormat="1" applyFont="1" applyFill="1" applyBorder="1" applyAlignment="1">
      <alignment horizontal="center" vertical="center" wrapText="1"/>
    </xf>
    <xf numFmtId="1" fontId="7" fillId="0" borderId="5" xfId="52" applyNumberFormat="1" applyFont="1" applyBorder="1" applyAlignment="1">
      <alignment horizontal="center" vertical="center" wrapText="1"/>
    </xf>
    <xf numFmtId="1" fontId="7" fillId="18" borderId="5" xfId="52" applyNumberFormat="1" applyFont="1" applyFill="1" applyBorder="1" applyAlignment="1">
      <alignment horizontal="center" vertical="center"/>
    </xf>
    <xf numFmtId="49" fontId="11" fillId="19" borderId="5" xfId="52" applyNumberFormat="1" applyFont="1" applyFill="1" applyBorder="1" applyAlignment="1">
      <alignment horizontal="center" vertical="center" wrapText="1"/>
    </xf>
    <xf numFmtId="1" fontId="11" fillId="19" borderId="5" xfId="52" applyNumberFormat="1" applyFont="1" applyFill="1" applyBorder="1" applyAlignment="1">
      <alignment horizontal="center" vertical="center"/>
    </xf>
    <xf numFmtId="49" fontId="7" fillId="0" borderId="5" xfId="52" applyNumberFormat="1" applyFont="1" applyFill="1" applyBorder="1" applyAlignment="1">
      <alignment horizontal="center" vertical="center" wrapText="1"/>
    </xf>
    <xf numFmtId="49" fontId="11" fillId="0" borderId="5" xfId="52" applyNumberFormat="1" applyFont="1" applyFill="1" applyBorder="1" applyAlignment="1">
      <alignment horizontal="center" vertical="center"/>
    </xf>
    <xf numFmtId="0" fontId="11" fillId="0" borderId="5" xfId="52" applyFont="1" applyBorder="1" applyAlignment="1">
      <alignment horizontal="center" vertical="center" wrapText="1"/>
    </xf>
    <xf numFmtId="1" fontId="11" fillId="0" borderId="5" xfId="52" applyNumberFormat="1" applyFont="1" applyBorder="1" applyAlignment="1">
      <alignment horizontal="center" vertical="center" wrapText="1"/>
    </xf>
    <xf numFmtId="1" fontId="11" fillId="18" borderId="5" xfId="52" applyNumberFormat="1" applyFont="1" applyFill="1" applyBorder="1" applyAlignment="1">
      <alignment horizontal="center" vertical="center"/>
    </xf>
    <xf numFmtId="49" fontId="11" fillId="19" borderId="5" xfId="52" applyNumberFormat="1" applyFont="1" applyFill="1" applyBorder="1" applyAlignment="1">
      <alignment horizontal="center" vertical="center"/>
    </xf>
    <xf numFmtId="0" fontId="11" fillId="19" borderId="5" xfId="52" applyFont="1" applyFill="1" applyBorder="1" applyAlignment="1">
      <alignment horizontal="center" vertical="center"/>
    </xf>
    <xf numFmtId="1" fontId="7" fillId="0" borderId="5" xfId="52" applyNumberFormat="1" applyFont="1" applyFill="1" applyBorder="1" applyAlignment="1">
      <alignment horizontal="center" vertical="center" wrapText="1"/>
    </xf>
    <xf numFmtId="0" fontId="11" fillId="0" borderId="5" xfId="52" applyFont="1" applyFill="1" applyBorder="1" applyAlignment="1">
      <alignment horizontal="center" vertical="center" wrapText="1"/>
    </xf>
    <xf numFmtId="1" fontId="11" fillId="0" borderId="5" xfId="52" applyNumberFormat="1" applyFont="1" applyFill="1" applyBorder="1" applyAlignment="1">
      <alignment horizontal="center" vertical="center" wrapText="1"/>
    </xf>
    <xf numFmtId="0" fontId="7" fillId="18" borderId="5" xfId="52" applyFont="1" applyFill="1" applyBorder="1" applyAlignment="1">
      <alignment horizontal="center" vertical="center" wrapText="1"/>
    </xf>
    <xf numFmtId="49" fontId="7" fillId="0" borderId="0" xfId="52" applyNumberFormat="1" applyFont="1" applyAlignment="1">
      <alignment horizontal="center" vertical="top"/>
    </xf>
    <xf numFmtId="0" fontId="7" fillId="0" borderId="0" xfId="52" applyFont="1" applyFill="1" applyBorder="1" applyAlignment="1">
      <alignment horizontal="center" vertical="center"/>
    </xf>
    <xf numFmtId="0" fontId="7" fillId="0" borderId="0" xfId="52" applyFont="1" applyBorder="1" applyAlignment="1">
      <alignment horizontal="center" vertical="center" wrapText="1"/>
    </xf>
    <xf numFmtId="49" fontId="7" fillId="0" borderId="5" xfId="52" applyNumberFormat="1" applyFont="1" applyBorder="1" applyAlignment="1">
      <alignment horizontal="center" vertical="center"/>
    </xf>
    <xf numFmtId="0" fontId="11" fillId="18" borderId="5" xfId="52" applyFont="1" applyFill="1" applyBorder="1" applyAlignment="1">
      <alignment horizontal="center" vertical="center"/>
    </xf>
    <xf numFmtId="49" fontId="7" fillId="18" borderId="5" xfId="52" applyNumberFormat="1" applyFont="1" applyFill="1" applyBorder="1" applyAlignment="1">
      <alignment horizontal="center" vertical="center"/>
    </xf>
    <xf numFmtId="0" fontId="7" fillId="18" borderId="5" xfId="52" applyFont="1" applyFill="1" applyBorder="1" applyAlignment="1">
      <alignment horizontal="center" vertical="center"/>
    </xf>
    <xf numFmtId="49" fontId="11" fillId="18" borderId="5" xfId="52" applyNumberFormat="1" applyFont="1" applyFill="1" applyBorder="1" applyAlignment="1">
      <alignment horizontal="center" vertical="center"/>
    </xf>
    <xf numFmtId="0" fontId="76" fillId="18" borderId="10" xfId="52" applyFont="1" applyFill="1" applyBorder="1" applyAlignment="1">
      <alignment horizontal="center" vertical="center" wrapText="1"/>
    </xf>
    <xf numFmtId="1" fontId="7" fillId="24" borderId="5" xfId="52" applyNumberFormat="1" applyFont="1" applyFill="1" applyBorder="1" applyAlignment="1">
      <alignment horizontal="center" vertical="center" wrapText="1"/>
    </xf>
    <xf numFmtId="49" fontId="11" fillId="18" borderId="5" xfId="52" applyNumberFormat="1" applyFont="1" applyFill="1" applyBorder="1" applyAlignment="1">
      <alignment horizontal="center" vertical="center" wrapText="1"/>
    </xf>
    <xf numFmtId="0" fontId="11" fillId="18" borderId="5" xfId="52" applyFont="1" applyFill="1" applyBorder="1" applyAlignment="1">
      <alignment horizontal="center" vertical="center" wrapText="1"/>
    </xf>
    <xf numFmtId="49" fontId="11" fillId="0" borderId="5" xfId="52" applyNumberFormat="1" applyFont="1" applyFill="1" applyBorder="1" applyAlignment="1">
      <alignment horizontal="center" vertical="center" wrapText="1"/>
    </xf>
    <xf numFmtId="1" fontId="7" fillId="0" borderId="5" xfId="52" applyNumberFormat="1" applyFont="1" applyBorder="1" applyAlignment="1">
      <alignment horizontal="center" vertical="center"/>
    </xf>
    <xf numFmtId="49" fontId="7" fillId="0" borderId="5" xfId="52" applyNumberFormat="1" applyFont="1" applyBorder="1" applyAlignment="1">
      <alignment horizontal="center" vertical="center" wrapText="1"/>
    </xf>
    <xf numFmtId="0" fontId="7" fillId="0" borderId="0" xfId="52" applyFont="1" applyFill="1" applyBorder="1" applyAlignment="1">
      <alignment horizontal="center" vertical="center" wrapText="1"/>
    </xf>
    <xf numFmtId="1" fontId="11" fillId="0" borderId="5" xfId="52" applyNumberFormat="1" applyFont="1" applyFill="1" applyBorder="1" applyAlignment="1">
      <alignment horizontal="center" vertical="center"/>
    </xf>
    <xf numFmtId="0" fontId="11" fillId="19" borderId="0" xfId="52" applyFont="1" applyFill="1" applyAlignment="1">
      <alignment horizontal="center" wrapText="1"/>
    </xf>
    <xf numFmtId="0" fontId="7" fillId="19" borderId="5" xfId="52" applyFont="1" applyFill="1" applyBorder="1" applyAlignment="1">
      <alignment horizontal="center" vertical="center" wrapText="1"/>
    </xf>
    <xf numFmtId="0" fontId="7" fillId="0" borderId="5" xfId="52" applyFont="1" applyBorder="1" applyAlignment="1">
      <alignment horizontal="center" vertical="top"/>
    </xf>
    <xf numFmtId="1" fontId="7" fillId="0" borderId="5" xfId="52" applyNumberFormat="1" applyFont="1" applyBorder="1" applyAlignment="1">
      <alignment horizontal="center" vertical="top"/>
    </xf>
    <xf numFmtId="1" fontId="11" fillId="0" borderId="5" xfId="52" applyNumberFormat="1" applyFont="1" applyBorder="1" applyAlignment="1">
      <alignment horizontal="center" vertical="center"/>
    </xf>
    <xf numFmtId="1" fontId="11" fillId="18" borderId="5" xfId="52" applyNumberFormat="1" applyFont="1" applyFill="1" applyBorder="1" applyAlignment="1">
      <alignment horizontal="center" vertical="center" wrapText="1"/>
    </xf>
    <xf numFmtId="49" fontId="7" fillId="24" borderId="5" xfId="52" applyNumberFormat="1" applyFont="1" applyFill="1" applyBorder="1" applyAlignment="1">
      <alignment horizontal="center" vertical="center" wrapText="1"/>
    </xf>
    <xf numFmtId="49" fontId="11" fillId="17" borderId="5" xfId="52" applyNumberFormat="1" applyFont="1" applyFill="1" applyBorder="1" applyAlignment="1">
      <alignment horizontal="center" vertical="center" wrapText="1"/>
    </xf>
    <xf numFmtId="0" fontId="11" fillId="17" borderId="5" xfId="52" applyFont="1" applyFill="1" applyBorder="1" applyAlignment="1">
      <alignment horizontal="center" vertical="center" wrapText="1"/>
    </xf>
    <xf numFmtId="1" fontId="11" fillId="17" borderId="5" xfId="5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4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17" borderId="5" xfId="0" applyFill="1" applyBorder="1" applyAlignment="1">
      <alignment horizontal="center" vertical="center" wrapText="1"/>
    </xf>
    <xf numFmtId="0" fontId="1" fillId="0" borderId="5" xfId="65" applyBorder="1" applyAlignment="1">
      <alignment horizontal="center" vertical="center" wrapText="1"/>
    </xf>
    <xf numFmtId="0" fontId="1" fillId="17" borderId="5" xfId="65" applyFill="1" applyBorder="1" applyAlignment="1">
      <alignment horizontal="center" vertical="center" wrapText="1"/>
    </xf>
    <xf numFmtId="0" fontId="75" fillId="0" borderId="5" xfId="65" applyFont="1" applyBorder="1" applyAlignment="1">
      <alignment horizontal="center" vertical="center" wrapText="1"/>
    </xf>
    <xf numFmtId="0" fontId="50" fillId="0" borderId="0" xfId="51" applyFont="1" applyFill="1" applyBorder="1" applyAlignment="1">
      <alignment horizontal="center" wrapText="1"/>
    </xf>
    <xf numFmtId="0" fontId="71" fillId="0" borderId="17" xfId="55" applyFont="1" applyBorder="1" applyAlignment="1">
      <alignment horizontal="center" vertical="center"/>
    </xf>
    <xf numFmtId="0" fontId="71" fillId="0" borderId="18" xfId="55" applyFont="1" applyBorder="1" applyAlignment="1">
      <alignment horizontal="center" vertical="center"/>
    </xf>
    <xf numFmtId="0" fontId="71" fillId="0" borderId="9" xfId="55" applyFont="1" applyBorder="1" applyAlignment="1">
      <alignment horizontal="center" vertical="center"/>
    </xf>
    <xf numFmtId="0" fontId="7" fillId="0" borderId="17" xfId="51" applyFont="1" applyBorder="1" applyAlignment="1">
      <alignment horizontal="center" vertical="center" wrapText="1"/>
    </xf>
    <xf numFmtId="0" fontId="7" fillId="0" borderId="9" xfId="51" applyFont="1" applyBorder="1" applyAlignment="1">
      <alignment horizontal="center" vertical="center" wrapText="1"/>
    </xf>
    <xf numFmtId="0" fontId="7" fillId="0" borderId="19" xfId="51" applyFont="1" applyBorder="1" applyAlignment="1">
      <alignment horizontal="center" vertical="center" wrapText="1"/>
    </xf>
    <xf numFmtId="0" fontId="7" fillId="0" borderId="20" xfId="51" applyFont="1" applyBorder="1" applyAlignment="1">
      <alignment horizontal="center" vertical="center" wrapText="1"/>
    </xf>
    <xf numFmtId="0" fontId="11" fillId="18" borderId="19" xfId="55" applyFont="1" applyFill="1" applyBorder="1" applyAlignment="1">
      <alignment horizontal="center" vertical="center" wrapText="1"/>
    </xf>
    <xf numFmtId="0" fontId="11" fillId="18" borderId="20" xfId="55" applyFont="1" applyFill="1" applyBorder="1" applyAlignment="1">
      <alignment horizontal="center" vertical="center" wrapText="1"/>
    </xf>
    <xf numFmtId="0" fontId="11" fillId="18" borderId="7" xfId="55" applyFont="1" applyFill="1" applyBorder="1" applyAlignment="1">
      <alignment horizontal="center" vertical="center" wrapText="1"/>
    </xf>
    <xf numFmtId="0" fontId="11" fillId="18" borderId="16" xfId="55" applyFont="1" applyFill="1" applyBorder="1" applyAlignment="1">
      <alignment horizontal="center" vertical="center" wrapText="1"/>
    </xf>
    <xf numFmtId="0" fontId="70" fillId="0" borderId="7" xfId="55" applyFont="1" applyBorder="1" applyAlignment="1">
      <alignment horizontal="center" wrapText="1"/>
    </xf>
    <xf numFmtId="0" fontId="70" fillId="0" borderId="16" xfId="55" applyFont="1" applyBorder="1" applyAlignment="1">
      <alignment horizontal="center" wrapText="1"/>
    </xf>
    <xf numFmtId="0" fontId="8" fillId="0" borderId="0" xfId="51" applyNumberFormat="1" applyFont="1" applyFill="1" applyAlignment="1" applyProtection="1">
      <alignment horizontal="center" vertical="center" wrapText="1"/>
    </xf>
    <xf numFmtId="0" fontId="8" fillId="0" borderId="24" xfId="51" applyNumberFormat="1" applyFont="1" applyFill="1" applyBorder="1" applyAlignment="1" applyProtection="1">
      <alignment horizontal="center" vertical="center" wrapText="1"/>
    </xf>
    <xf numFmtId="0" fontId="50" fillId="0" borderId="0" xfId="51" applyFont="1" applyAlignment="1">
      <alignment horizontal="center" vertical="center" wrapText="1"/>
    </xf>
    <xf numFmtId="0" fontId="11" fillId="0" borderId="17" xfId="55" applyFont="1" applyBorder="1" applyAlignment="1">
      <alignment horizontal="center" vertical="center" wrapText="1"/>
    </xf>
    <xf numFmtId="0" fontId="11" fillId="0" borderId="18" xfId="55" applyFont="1" applyBorder="1" applyAlignment="1">
      <alignment horizontal="center" vertical="center" wrapText="1"/>
    </xf>
    <xf numFmtId="0" fontId="11" fillId="0" borderId="9" xfId="55" applyFont="1" applyBorder="1" applyAlignment="1">
      <alignment horizontal="center" vertical="center" wrapText="1"/>
    </xf>
    <xf numFmtId="0" fontId="11" fillId="18" borderId="10" xfId="55" applyFont="1" applyFill="1" applyBorder="1" applyAlignment="1">
      <alignment horizontal="center" vertical="center" wrapText="1"/>
    </xf>
    <xf numFmtId="0" fontId="11" fillId="18" borderId="21" xfId="55" applyFont="1" applyFill="1" applyBorder="1" applyAlignment="1">
      <alignment horizontal="center" vertical="center" wrapText="1"/>
    </xf>
    <xf numFmtId="0" fontId="11" fillId="18" borderId="23" xfId="55" applyFont="1" applyFill="1" applyBorder="1" applyAlignment="1">
      <alignment horizontal="center" vertical="center" wrapText="1"/>
    </xf>
    <xf numFmtId="0" fontId="11" fillId="18" borderId="22" xfId="55" applyFont="1" applyFill="1" applyBorder="1" applyAlignment="1">
      <alignment horizontal="center" vertical="center" wrapText="1"/>
    </xf>
    <xf numFmtId="165" fontId="57" fillId="0" borderId="0" xfId="54" applyNumberFormat="1" applyFont="1" applyAlignment="1">
      <alignment horizontal="left" wrapText="1"/>
    </xf>
    <xf numFmtId="165" fontId="54" fillId="0" borderId="0" xfId="54" applyNumberFormat="1" applyFont="1" applyAlignment="1">
      <alignment horizontal="center"/>
    </xf>
    <xf numFmtId="165" fontId="56" fillId="15" borderId="11" xfId="54" applyNumberFormat="1" applyFont="1" applyFill="1" applyBorder="1" applyAlignment="1">
      <alignment horizontal="center" vertical="center" wrapText="1"/>
    </xf>
    <xf numFmtId="165" fontId="57" fillId="15" borderId="11" xfId="54" applyNumberFormat="1" applyFont="1" applyFill="1" applyBorder="1" applyAlignment="1">
      <alignment horizontal="center"/>
    </xf>
    <xf numFmtId="165" fontId="57" fillId="15" borderId="14" xfId="54" applyNumberFormat="1" applyFont="1" applyFill="1" applyBorder="1" applyAlignment="1">
      <alignment horizontal="center"/>
    </xf>
    <xf numFmtId="0" fontId="0" fillId="0" borderId="0" xfId="0" applyFont="1" applyAlignment="1">
      <alignment horizontal="left" wrapText="1"/>
    </xf>
    <xf numFmtId="0" fontId="44" fillId="0" borderId="0" xfId="0" applyFont="1" applyAlignment="1">
      <alignment horizontal="left" wrapText="1"/>
    </xf>
    <xf numFmtId="165" fontId="59" fillId="0" borderId="0" xfId="53" applyNumberFormat="1" applyFont="1" applyFill="1" applyBorder="1" applyAlignment="1">
      <alignment horizontal="center"/>
    </xf>
    <xf numFmtId="165" fontId="66" fillId="0" borderId="11" xfId="53" applyNumberFormat="1" applyFont="1" applyFill="1" applyBorder="1" applyAlignment="1">
      <alignment horizontal="center" vertical="center" wrapText="1"/>
    </xf>
    <xf numFmtId="165" fontId="67" fillId="0" borderId="11" xfId="53" applyNumberFormat="1" applyFont="1" applyFill="1" applyBorder="1" applyAlignment="1">
      <alignment horizontal="center"/>
    </xf>
    <xf numFmtId="165" fontId="67" fillId="0" borderId="14" xfId="53" applyNumberFormat="1" applyFont="1" applyFill="1" applyBorder="1" applyAlignment="1">
      <alignment horizontal="center"/>
    </xf>
    <xf numFmtId="165" fontId="66" fillId="20" borderId="11" xfId="53" applyNumberFormat="1" applyFont="1" applyFill="1" applyBorder="1" applyAlignment="1">
      <alignment horizontal="center" vertical="top" wrapText="1"/>
    </xf>
    <xf numFmtId="0" fontId="7" fillId="0" borderId="0" xfId="51" applyNumberFormat="1" applyFont="1" applyFill="1" applyAlignment="1" applyProtection="1">
      <alignment horizontal="left" vertical="top"/>
    </xf>
    <xf numFmtId="0" fontId="54" fillId="0" borderId="0" xfId="51" applyNumberFormat="1" applyFont="1" applyFill="1" applyBorder="1" applyAlignment="1" applyProtection="1">
      <alignment horizontal="center" vertical="top" wrapText="1"/>
    </xf>
    <xf numFmtId="0" fontId="57" fillId="0" borderId="0" xfId="51" applyNumberFormat="1" applyFont="1" applyFill="1" applyAlignment="1" applyProtection="1">
      <alignment horizontal="left" vertical="center" wrapText="1"/>
    </xf>
    <xf numFmtId="0" fontId="7" fillId="0" borderId="17" xfId="52" applyFont="1" applyBorder="1" applyAlignment="1">
      <alignment horizontal="center" vertical="center" wrapText="1"/>
    </xf>
    <xf numFmtId="0" fontId="7" fillId="0" borderId="9" xfId="52" applyFont="1" applyBorder="1" applyAlignment="1">
      <alignment horizontal="center" vertical="center" wrapText="1"/>
    </xf>
    <xf numFmtId="0" fontId="7" fillId="0" borderId="21" xfId="52" applyFont="1" applyBorder="1" applyAlignment="1">
      <alignment horizontal="center" vertical="center" wrapText="1"/>
    </xf>
    <xf numFmtId="0" fontId="7" fillId="0" borderId="22" xfId="52" applyFont="1" applyBorder="1" applyAlignment="1">
      <alignment horizontal="center" vertical="center" wrapText="1"/>
    </xf>
    <xf numFmtId="0" fontId="7" fillId="0" borderId="5" xfId="52" applyFont="1" applyBorder="1" applyAlignment="1">
      <alignment horizontal="center" vertical="center" wrapText="1"/>
    </xf>
    <xf numFmtId="0" fontId="54" fillId="0" borderId="0" xfId="52" applyFont="1" applyAlignment="1">
      <alignment horizontal="center" wrapText="1"/>
    </xf>
    <xf numFmtId="0" fontId="55" fillId="0" borderId="0" xfId="52" applyFont="1" applyFill="1" applyAlignment="1">
      <alignment horizontal="center" wrapText="1"/>
    </xf>
  </cellXfs>
  <cellStyles count="66">
    <cellStyle name="20% – Акцентування1" xfId="1"/>
    <cellStyle name="20% – Акцентування2" xfId="2"/>
    <cellStyle name="20% – Акцентування3" xfId="3"/>
    <cellStyle name="20% – Акцентування4" xfId="4"/>
    <cellStyle name="20% – Акцентування5" xfId="5"/>
    <cellStyle name="20% – Акцентування6" xfId="6"/>
    <cellStyle name="40% – Акцентування1" xfId="7"/>
    <cellStyle name="40% – Акцентування2" xfId="8"/>
    <cellStyle name="40% – Акцентування3" xfId="9"/>
    <cellStyle name="40% – Акцентування4" xfId="10"/>
    <cellStyle name="40% – Акцентування5" xfId="11"/>
    <cellStyle name="40% – Акцентування6" xfId="12"/>
    <cellStyle name="60% – Акцентування1" xfId="13"/>
    <cellStyle name="60% – Акцентування2" xfId="14"/>
    <cellStyle name="60% – Акцентування3" xfId="15"/>
    <cellStyle name="60% – Акцентування4" xfId="16"/>
    <cellStyle name="60% – Акцентування5" xfId="17"/>
    <cellStyle name="60% – Акцентування6" xfId="18"/>
    <cellStyle name="Heading" xfId="19"/>
    <cellStyle name="Heading1" xfId="20"/>
    <cellStyle name="Normal_meresha_07" xfId="21"/>
    <cellStyle name="Result" xfId="22"/>
    <cellStyle name="Result2" xfId="23"/>
    <cellStyle name="Акцентування1" xfId="24"/>
    <cellStyle name="Акцентування2" xfId="25"/>
    <cellStyle name="Акцентування3" xfId="26"/>
    <cellStyle name="Акцентування4" xfId="27"/>
    <cellStyle name="Акцентування5" xfId="28"/>
    <cellStyle name="Акцентування6" xfId="29"/>
    <cellStyle name="Звичайний 10" xfId="30"/>
    <cellStyle name="Звичайний 11" xfId="31"/>
    <cellStyle name="Звичайний 12" xfId="32"/>
    <cellStyle name="Звичайний 13" xfId="33"/>
    <cellStyle name="Звичайний 14" xfId="34"/>
    <cellStyle name="Звичайний 15" xfId="35"/>
    <cellStyle name="Звичайний 16" xfId="36"/>
    <cellStyle name="Звичайний 17" xfId="37"/>
    <cellStyle name="Звичайний 18" xfId="38"/>
    <cellStyle name="Звичайний 19" xfId="39"/>
    <cellStyle name="Звичайний 2" xfId="40"/>
    <cellStyle name="Звичайний 20" xfId="41"/>
    <cellStyle name="Звичайний 3" xfId="42"/>
    <cellStyle name="Звичайний 4" xfId="43"/>
    <cellStyle name="Звичайний 5" xfId="44"/>
    <cellStyle name="Звичайний 6" xfId="45"/>
    <cellStyle name="Звичайний 7" xfId="46"/>
    <cellStyle name="Звичайний 8" xfId="47"/>
    <cellStyle name="Звичайний 9" xfId="48"/>
    <cellStyle name="Звичайний_Додаток _ 3 зм_ни 4575" xfId="49"/>
    <cellStyle name="Обчислення" xfId="50"/>
    <cellStyle name="Обычный" xfId="0" builtinId="0"/>
    <cellStyle name="Обычный 2" xfId="51"/>
    <cellStyle name="Обычный 2 2" xfId="52"/>
    <cellStyle name="Обычный 2 2 2" xfId="53"/>
    <cellStyle name="Обычный 2 3" xfId="54"/>
    <cellStyle name="Обычный 3" xfId="55"/>
    <cellStyle name="Обычный 4" xfId="56"/>
    <cellStyle name="Обычный 5" xfId="65"/>
    <cellStyle name="Підсумок" xfId="57"/>
    <cellStyle name="Поганий" xfId="58"/>
    <cellStyle name="Примітка" xfId="59"/>
    <cellStyle name="Примітка 2" xfId="64"/>
    <cellStyle name="Результат 1" xfId="60"/>
    <cellStyle name="Середній" xfId="61"/>
    <cellStyle name="Стиль 1" xfId="62"/>
    <cellStyle name="Текст пояснення" xfId="63"/>
  </cellStyles>
  <dxfs count="0"/>
  <tableStyles count="0" defaultTableStyle="TableStyleMedium2" defaultPivotStyle="PivotStyleLight16"/>
  <colors>
    <mruColors>
      <color rgb="FFCCFFCC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0"/>
  <sheetViews>
    <sheetView showWhiteSpace="0" topLeftCell="A61" zoomScaleNormal="100" workbookViewId="0">
      <selection activeCell="L8" sqref="L8"/>
    </sheetView>
  </sheetViews>
  <sheetFormatPr defaultRowHeight="12.7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ht="14.25" customHeight="1">
      <c r="D1" t="s">
        <v>0</v>
      </c>
    </row>
    <row r="2" spans="1:6">
      <c r="D2" s="314" t="s">
        <v>332</v>
      </c>
      <c r="E2" s="314"/>
      <c r="F2" s="314"/>
    </row>
    <row r="3" spans="1:6">
      <c r="D3" s="314"/>
      <c r="E3" s="314"/>
      <c r="F3" s="314"/>
    </row>
    <row r="4" spans="1:6" ht="33" customHeight="1">
      <c r="D4" s="314"/>
      <c r="E4" s="314"/>
      <c r="F4" s="314"/>
    </row>
    <row r="5" spans="1:6" ht="30" customHeight="1">
      <c r="A5" s="315" t="s">
        <v>302</v>
      </c>
      <c r="B5" s="316"/>
      <c r="C5" s="316"/>
      <c r="D5" s="316"/>
      <c r="E5" s="316"/>
      <c r="F5" s="316"/>
    </row>
    <row r="6" spans="1:6">
      <c r="F6" s="1" t="s">
        <v>1</v>
      </c>
    </row>
    <row r="7" spans="1:6">
      <c r="A7" s="317" t="s">
        <v>2</v>
      </c>
      <c r="B7" s="317" t="s">
        <v>3</v>
      </c>
      <c r="C7" s="318" t="s">
        <v>4</v>
      </c>
      <c r="D7" s="317" t="s">
        <v>5</v>
      </c>
      <c r="E7" s="317" t="s">
        <v>6</v>
      </c>
      <c r="F7" s="317"/>
    </row>
    <row r="8" spans="1:6">
      <c r="A8" s="317"/>
      <c r="B8" s="317"/>
      <c r="C8" s="317"/>
      <c r="D8" s="317"/>
      <c r="E8" s="317" t="s">
        <v>4</v>
      </c>
      <c r="F8" s="317" t="s">
        <v>7</v>
      </c>
    </row>
    <row r="9" spans="1:6">
      <c r="A9" s="317"/>
      <c r="B9" s="317"/>
      <c r="C9" s="317"/>
      <c r="D9" s="317"/>
      <c r="E9" s="317"/>
      <c r="F9" s="317"/>
    </row>
    <row r="10" spans="1:6">
      <c r="A10" s="81">
        <v>1</v>
      </c>
      <c r="B10" s="81">
        <v>2</v>
      </c>
      <c r="C10" s="82">
        <v>3</v>
      </c>
      <c r="D10" s="81">
        <v>4</v>
      </c>
      <c r="E10" s="81">
        <v>5</v>
      </c>
      <c r="F10" s="81">
        <v>6</v>
      </c>
    </row>
    <row r="11" spans="1:6">
      <c r="A11" s="77">
        <v>10000000</v>
      </c>
      <c r="B11" s="76" t="s">
        <v>8</v>
      </c>
      <c r="C11" s="72">
        <f>D11+E11</f>
        <v>20214700</v>
      </c>
      <c r="D11" s="72">
        <f>D12+D17+D22+D28+D46</f>
        <v>20214100</v>
      </c>
      <c r="E11" s="72">
        <f>E12+E17+E22+E28+E46</f>
        <v>600</v>
      </c>
      <c r="F11" s="72">
        <f>F12+F17+F22+F28+F46</f>
        <v>0</v>
      </c>
    </row>
    <row r="12" spans="1:6" ht="25.5">
      <c r="A12" s="77">
        <v>11000000</v>
      </c>
      <c r="B12" s="76" t="s">
        <v>9</v>
      </c>
      <c r="C12" s="72">
        <f t="shared" ref="C12:C69" si="0">D12+E12</f>
        <v>14100000</v>
      </c>
      <c r="D12" s="75">
        <f>D13</f>
        <v>14100000</v>
      </c>
      <c r="E12" s="75">
        <v>0</v>
      </c>
      <c r="F12" s="75">
        <v>0</v>
      </c>
    </row>
    <row r="13" spans="1:6">
      <c r="A13" s="77">
        <v>11010000</v>
      </c>
      <c r="B13" s="76" t="s">
        <v>10</v>
      </c>
      <c r="C13" s="72">
        <f t="shared" si="0"/>
        <v>14100000</v>
      </c>
      <c r="D13" s="72">
        <f t="shared" ref="D13:F13" si="1">D14+D15+D16</f>
        <v>14100000</v>
      </c>
      <c r="E13" s="72">
        <f t="shared" si="1"/>
        <v>0</v>
      </c>
      <c r="F13" s="72">
        <f t="shared" si="1"/>
        <v>0</v>
      </c>
    </row>
    <row r="14" spans="1:6" ht="38.25">
      <c r="A14" s="2">
        <v>11010100</v>
      </c>
      <c r="B14" s="3" t="s">
        <v>11</v>
      </c>
      <c r="C14" s="72">
        <f t="shared" si="0"/>
        <v>11500000</v>
      </c>
      <c r="D14" s="5">
        <v>11500000</v>
      </c>
      <c r="E14" s="5">
        <v>0</v>
      </c>
      <c r="F14" s="5">
        <v>0</v>
      </c>
    </row>
    <row r="15" spans="1:6" ht="38.25">
      <c r="A15" s="2">
        <v>11010400</v>
      </c>
      <c r="B15" s="3" t="s">
        <v>12</v>
      </c>
      <c r="C15" s="72">
        <f t="shared" si="0"/>
        <v>2500000</v>
      </c>
      <c r="D15" s="5">
        <v>2500000</v>
      </c>
      <c r="E15" s="5">
        <v>0</v>
      </c>
      <c r="F15" s="5">
        <v>0</v>
      </c>
    </row>
    <row r="16" spans="1:6" ht="38.25">
      <c r="A16" s="2">
        <v>11010500</v>
      </c>
      <c r="B16" s="3" t="s">
        <v>13</v>
      </c>
      <c r="C16" s="72">
        <f t="shared" si="0"/>
        <v>100000</v>
      </c>
      <c r="D16" s="5">
        <v>100000</v>
      </c>
      <c r="E16" s="5">
        <v>0</v>
      </c>
      <c r="F16" s="5">
        <v>0</v>
      </c>
    </row>
    <row r="17" spans="1:6" ht="25.5">
      <c r="A17" s="77">
        <v>13000000</v>
      </c>
      <c r="B17" s="76" t="s">
        <v>14</v>
      </c>
      <c r="C17" s="72">
        <f>D17</f>
        <v>15600</v>
      </c>
      <c r="D17" s="75">
        <f>D18+D20</f>
        <v>15600</v>
      </c>
      <c r="E17" s="75">
        <v>0</v>
      </c>
      <c r="F17" s="75">
        <v>0</v>
      </c>
    </row>
    <row r="18" spans="1:6" ht="25.5">
      <c r="A18" s="77">
        <v>13010000</v>
      </c>
      <c r="B18" s="76" t="s">
        <v>15</v>
      </c>
      <c r="C18" s="72">
        <f t="shared" si="0"/>
        <v>15000</v>
      </c>
      <c r="D18" s="75">
        <f>D19</f>
        <v>15000</v>
      </c>
      <c r="E18" s="75">
        <v>0</v>
      </c>
      <c r="F18" s="75">
        <v>0</v>
      </c>
    </row>
    <row r="19" spans="1:6" ht="63.75">
      <c r="A19" s="2">
        <v>13010200</v>
      </c>
      <c r="B19" s="3" t="s">
        <v>16</v>
      </c>
      <c r="C19" s="72">
        <f t="shared" si="0"/>
        <v>15000</v>
      </c>
      <c r="D19" s="5">
        <v>15000</v>
      </c>
      <c r="E19" s="5">
        <v>0</v>
      </c>
      <c r="F19" s="5">
        <v>0</v>
      </c>
    </row>
    <row r="20" spans="1:6">
      <c r="A20" s="77">
        <v>13030000</v>
      </c>
      <c r="B20" s="76" t="s">
        <v>303</v>
      </c>
      <c r="C20" s="72">
        <f t="shared" si="0"/>
        <v>600</v>
      </c>
      <c r="D20" s="75">
        <f>D21</f>
        <v>600</v>
      </c>
      <c r="E20" s="5">
        <v>0</v>
      </c>
      <c r="F20" s="5">
        <v>0</v>
      </c>
    </row>
    <row r="21" spans="1:6" ht="38.25">
      <c r="A21" s="2">
        <v>13030100</v>
      </c>
      <c r="B21" s="3" t="s">
        <v>304</v>
      </c>
      <c r="C21" s="72">
        <f t="shared" si="0"/>
        <v>600</v>
      </c>
      <c r="D21" s="5">
        <v>600</v>
      </c>
      <c r="E21" s="5">
        <v>0</v>
      </c>
      <c r="F21" s="5">
        <v>0</v>
      </c>
    </row>
    <row r="22" spans="1:6">
      <c r="A22" s="77">
        <v>14000000</v>
      </c>
      <c r="B22" s="76" t="s">
        <v>17</v>
      </c>
      <c r="C22" s="72">
        <f t="shared" si="0"/>
        <v>930000</v>
      </c>
      <c r="D22" s="72">
        <f t="shared" ref="D22:E22" si="2">D23+D25+D27</f>
        <v>930000</v>
      </c>
      <c r="E22" s="72">
        <f t="shared" si="2"/>
        <v>0</v>
      </c>
      <c r="F22" s="75">
        <v>0</v>
      </c>
    </row>
    <row r="23" spans="1:6" ht="25.5">
      <c r="A23" s="77">
        <v>14020000</v>
      </c>
      <c r="B23" s="76" t="s">
        <v>18</v>
      </c>
      <c r="C23" s="72">
        <f t="shared" si="0"/>
        <v>170000</v>
      </c>
      <c r="D23" s="75">
        <f>D24</f>
        <v>170000</v>
      </c>
      <c r="E23" s="75">
        <v>0</v>
      </c>
      <c r="F23" s="75">
        <v>0</v>
      </c>
    </row>
    <row r="24" spans="1:6">
      <c r="A24" s="2">
        <v>14021900</v>
      </c>
      <c r="B24" s="3" t="s">
        <v>19</v>
      </c>
      <c r="C24" s="72">
        <f t="shared" si="0"/>
        <v>170000</v>
      </c>
      <c r="D24" s="214">
        <v>170000</v>
      </c>
      <c r="E24" s="214">
        <v>0</v>
      </c>
      <c r="F24" s="214">
        <v>0</v>
      </c>
    </row>
    <row r="25" spans="1:6" ht="38.25">
      <c r="A25" s="77">
        <v>14030000</v>
      </c>
      <c r="B25" s="76" t="s">
        <v>20</v>
      </c>
      <c r="C25" s="72">
        <f t="shared" si="0"/>
        <v>700000</v>
      </c>
      <c r="D25" s="75">
        <f>D26</f>
        <v>700000</v>
      </c>
      <c r="E25" s="75">
        <v>0</v>
      </c>
      <c r="F25" s="75">
        <v>0</v>
      </c>
    </row>
    <row r="26" spans="1:6">
      <c r="A26" s="2">
        <v>14031900</v>
      </c>
      <c r="B26" s="3" t="s">
        <v>19</v>
      </c>
      <c r="C26" s="72">
        <f t="shared" si="0"/>
        <v>700000</v>
      </c>
      <c r="D26" s="5">
        <v>700000</v>
      </c>
      <c r="E26" s="5">
        <v>0</v>
      </c>
      <c r="F26" s="5">
        <v>0</v>
      </c>
    </row>
    <row r="27" spans="1:6" ht="38.25">
      <c r="A27" s="2">
        <v>14040000</v>
      </c>
      <c r="B27" s="3" t="s">
        <v>21</v>
      </c>
      <c r="C27" s="72">
        <f t="shared" si="0"/>
        <v>60000</v>
      </c>
      <c r="D27" s="5">
        <v>60000</v>
      </c>
      <c r="E27" s="5">
        <v>0</v>
      </c>
      <c r="F27" s="5">
        <v>0</v>
      </c>
    </row>
    <row r="28" spans="1:6">
      <c r="A28" s="77">
        <v>18000000</v>
      </c>
      <c r="B28" s="76" t="s">
        <v>22</v>
      </c>
      <c r="C28" s="72">
        <f t="shared" si="0"/>
        <v>5168500</v>
      </c>
      <c r="D28" s="72">
        <f>D29+D38+D42</f>
        <v>5168500</v>
      </c>
      <c r="E28" s="72">
        <f t="shared" ref="E28:F28" si="3">E29+E38</f>
        <v>0</v>
      </c>
      <c r="F28" s="72">
        <f t="shared" si="3"/>
        <v>0</v>
      </c>
    </row>
    <row r="29" spans="1:6">
      <c r="A29" s="77">
        <v>18010000</v>
      </c>
      <c r="B29" s="76" t="s">
        <v>23</v>
      </c>
      <c r="C29" s="72">
        <f t="shared" si="0"/>
        <v>2916000</v>
      </c>
      <c r="D29" s="72">
        <f t="shared" ref="D29:F29" si="4">D30+D31+D32+D33+D34+D35+D36+D37</f>
        <v>2916000</v>
      </c>
      <c r="E29" s="72">
        <f t="shared" si="4"/>
        <v>0</v>
      </c>
      <c r="F29" s="72">
        <f t="shared" si="4"/>
        <v>0</v>
      </c>
    </row>
    <row r="30" spans="1:6" ht="51">
      <c r="A30" s="2">
        <v>18010100</v>
      </c>
      <c r="B30" s="3" t="s">
        <v>24</v>
      </c>
      <c r="C30" s="72">
        <f t="shared" si="0"/>
        <v>1000</v>
      </c>
      <c r="D30" s="5">
        <v>1000</v>
      </c>
      <c r="E30" s="5">
        <v>0</v>
      </c>
      <c r="F30" s="5">
        <v>0</v>
      </c>
    </row>
    <row r="31" spans="1:6" ht="51">
      <c r="A31" s="2">
        <v>18010200</v>
      </c>
      <c r="B31" s="3" t="s">
        <v>25</v>
      </c>
      <c r="C31" s="72">
        <f t="shared" si="0"/>
        <v>15000</v>
      </c>
      <c r="D31" s="5">
        <v>15000</v>
      </c>
      <c r="E31" s="5">
        <v>0</v>
      </c>
      <c r="F31" s="5">
        <v>0</v>
      </c>
    </row>
    <row r="32" spans="1:6" ht="51">
      <c r="A32" s="2">
        <v>18010300</v>
      </c>
      <c r="B32" s="3" t="s">
        <v>26</v>
      </c>
      <c r="C32" s="72">
        <f t="shared" si="0"/>
        <v>80000</v>
      </c>
      <c r="D32" s="5">
        <v>80000</v>
      </c>
      <c r="E32" s="5">
        <v>0</v>
      </c>
      <c r="F32" s="5">
        <v>0</v>
      </c>
    </row>
    <row r="33" spans="1:6" ht="51">
      <c r="A33" s="2">
        <v>18010400</v>
      </c>
      <c r="B33" s="3" t="s">
        <v>27</v>
      </c>
      <c r="C33" s="72">
        <f t="shared" si="0"/>
        <v>650000</v>
      </c>
      <c r="D33" s="5">
        <v>650000</v>
      </c>
      <c r="E33" s="5">
        <v>0</v>
      </c>
      <c r="F33" s="5">
        <v>0</v>
      </c>
    </row>
    <row r="34" spans="1:6">
      <c r="A34" s="2">
        <v>18010500</v>
      </c>
      <c r="B34" s="3" t="s">
        <v>28</v>
      </c>
      <c r="C34" s="72">
        <f t="shared" si="0"/>
        <v>270000</v>
      </c>
      <c r="D34" s="5">
        <v>270000</v>
      </c>
      <c r="E34" s="5">
        <v>0</v>
      </c>
      <c r="F34" s="5">
        <v>0</v>
      </c>
    </row>
    <row r="35" spans="1:6">
      <c r="A35" s="2">
        <v>18010600</v>
      </c>
      <c r="B35" s="3" t="s">
        <v>29</v>
      </c>
      <c r="C35" s="72">
        <f t="shared" si="0"/>
        <v>1000000</v>
      </c>
      <c r="D35" s="5">
        <v>1000000</v>
      </c>
      <c r="E35" s="5">
        <v>0</v>
      </c>
      <c r="F35" s="5">
        <v>0</v>
      </c>
    </row>
    <row r="36" spans="1:6">
      <c r="A36" s="2">
        <v>18010700</v>
      </c>
      <c r="B36" s="3" t="s">
        <v>30</v>
      </c>
      <c r="C36" s="72">
        <f t="shared" si="0"/>
        <v>500000</v>
      </c>
      <c r="D36" s="5">
        <v>500000</v>
      </c>
      <c r="E36" s="5">
        <v>0</v>
      </c>
      <c r="F36" s="5">
        <v>0</v>
      </c>
    </row>
    <row r="37" spans="1:6">
      <c r="A37" s="2">
        <v>18010900</v>
      </c>
      <c r="B37" s="3" t="s">
        <v>31</v>
      </c>
      <c r="C37" s="72">
        <f t="shared" si="0"/>
        <v>400000</v>
      </c>
      <c r="D37" s="5">
        <v>400000</v>
      </c>
      <c r="E37" s="5">
        <v>0</v>
      </c>
      <c r="F37" s="5">
        <v>0</v>
      </c>
    </row>
    <row r="38" spans="1:6">
      <c r="A38" s="77">
        <v>18050000</v>
      </c>
      <c r="B38" s="76" t="s">
        <v>32</v>
      </c>
      <c r="C38" s="72">
        <f t="shared" si="0"/>
        <v>2251000</v>
      </c>
      <c r="D38" s="72">
        <f>D39+D40+D41</f>
        <v>2251000</v>
      </c>
      <c r="E38" s="72">
        <f>E39+E40+E41</f>
        <v>0</v>
      </c>
      <c r="F38" s="72">
        <f>F39+F40+F41</f>
        <v>0</v>
      </c>
    </row>
    <row r="39" spans="1:6">
      <c r="A39" s="2">
        <v>18050300</v>
      </c>
      <c r="B39" s="3" t="s">
        <v>33</v>
      </c>
      <c r="C39" s="72">
        <f t="shared" si="0"/>
        <v>1000</v>
      </c>
      <c r="D39" s="5">
        <v>1000</v>
      </c>
      <c r="E39" s="5">
        <v>0</v>
      </c>
      <c r="F39" s="5">
        <v>0</v>
      </c>
    </row>
    <row r="40" spans="1:6">
      <c r="A40" s="2">
        <v>18050400</v>
      </c>
      <c r="B40" s="3" t="s">
        <v>34</v>
      </c>
      <c r="C40" s="72">
        <f t="shared" si="0"/>
        <v>1050000</v>
      </c>
      <c r="D40" s="5">
        <v>1050000</v>
      </c>
      <c r="E40" s="5">
        <v>0</v>
      </c>
      <c r="F40" s="5">
        <v>0</v>
      </c>
    </row>
    <row r="41" spans="1:6" ht="63.75">
      <c r="A41" s="2">
        <v>18050500</v>
      </c>
      <c r="B41" s="3" t="s">
        <v>35</v>
      </c>
      <c r="C41" s="72">
        <f t="shared" si="0"/>
        <v>1200000</v>
      </c>
      <c r="D41" s="5">
        <v>1200000</v>
      </c>
      <c r="E41" s="5">
        <v>0</v>
      </c>
      <c r="F41" s="5">
        <v>0</v>
      </c>
    </row>
    <row r="42" spans="1:6" ht="15">
      <c r="A42" s="84">
        <v>18030000</v>
      </c>
      <c r="B42" s="84" t="s">
        <v>264</v>
      </c>
      <c r="C42" s="72">
        <f t="shared" si="0"/>
        <v>1500</v>
      </c>
      <c r="D42" s="83">
        <f>D43</f>
        <v>1500</v>
      </c>
      <c r="E42" s="83">
        <v>0</v>
      </c>
      <c r="F42" s="83">
        <v>0</v>
      </c>
    </row>
    <row r="43" spans="1:6" ht="25.5">
      <c r="A43" s="85">
        <v>18030100</v>
      </c>
      <c r="B43" s="86" t="s">
        <v>265</v>
      </c>
      <c r="C43" s="72">
        <f t="shared" si="0"/>
        <v>1500</v>
      </c>
      <c r="D43" s="5">
        <v>1500</v>
      </c>
      <c r="E43" s="5">
        <v>0</v>
      </c>
      <c r="F43" s="5">
        <v>0</v>
      </c>
    </row>
    <row r="44" spans="1:6">
      <c r="A44" s="77">
        <v>19000000</v>
      </c>
      <c r="B44" s="76" t="s">
        <v>36</v>
      </c>
      <c r="C44" s="72">
        <f t="shared" si="0"/>
        <v>600</v>
      </c>
      <c r="D44" s="75">
        <v>0</v>
      </c>
      <c r="E44" s="75">
        <f>E45</f>
        <v>600</v>
      </c>
      <c r="F44" s="75">
        <v>0</v>
      </c>
    </row>
    <row r="45" spans="1:6">
      <c r="A45" s="77">
        <v>19010000</v>
      </c>
      <c r="B45" s="76" t="s">
        <v>37</v>
      </c>
      <c r="C45" s="72">
        <f t="shared" si="0"/>
        <v>600</v>
      </c>
      <c r="D45" s="75">
        <v>0</v>
      </c>
      <c r="E45" s="75">
        <f>E46</f>
        <v>600</v>
      </c>
      <c r="F45" s="75">
        <v>0</v>
      </c>
    </row>
    <row r="46" spans="1:6" ht="38.25">
      <c r="A46" s="2">
        <v>19010100</v>
      </c>
      <c r="B46" s="3" t="s">
        <v>38</v>
      </c>
      <c r="C46" s="72">
        <f t="shared" si="0"/>
        <v>600</v>
      </c>
      <c r="D46" s="5">
        <v>0</v>
      </c>
      <c r="E46" s="5">
        <v>600</v>
      </c>
      <c r="F46" s="5">
        <v>0</v>
      </c>
    </row>
    <row r="47" spans="1:6">
      <c r="A47" s="77">
        <v>20000000</v>
      </c>
      <c r="B47" s="76" t="s">
        <v>39</v>
      </c>
      <c r="C47" s="72">
        <f t="shared" si="0"/>
        <v>242500</v>
      </c>
      <c r="D47" s="72">
        <f>D48+D51+D57</f>
        <v>172100</v>
      </c>
      <c r="E47" s="72">
        <f t="shared" ref="E47:F47" si="5">E48+E51+E57</f>
        <v>70400</v>
      </c>
      <c r="F47" s="72">
        <f t="shared" si="5"/>
        <v>0</v>
      </c>
    </row>
    <row r="48" spans="1:6" ht="25.5">
      <c r="A48" s="77">
        <v>21000000</v>
      </c>
      <c r="B48" s="76" t="s">
        <v>40</v>
      </c>
      <c r="C48" s="72">
        <f t="shared" si="0"/>
        <v>2000</v>
      </c>
      <c r="D48" s="72">
        <f t="shared" ref="D48:F49" si="6">D49</f>
        <v>2000</v>
      </c>
      <c r="E48" s="72">
        <f t="shared" si="6"/>
        <v>0</v>
      </c>
      <c r="F48" s="72">
        <f t="shared" si="6"/>
        <v>0</v>
      </c>
    </row>
    <row r="49" spans="1:7">
      <c r="A49" s="77">
        <v>21080000</v>
      </c>
      <c r="B49" s="76" t="s">
        <v>41</v>
      </c>
      <c r="C49" s="72">
        <f t="shared" si="0"/>
        <v>2000</v>
      </c>
      <c r="D49" s="72">
        <f t="shared" si="6"/>
        <v>2000</v>
      </c>
      <c r="E49" s="72">
        <f t="shared" si="6"/>
        <v>0</v>
      </c>
      <c r="F49" s="72">
        <f t="shared" si="6"/>
        <v>0</v>
      </c>
    </row>
    <row r="50" spans="1:7">
      <c r="A50" s="2">
        <v>21081100</v>
      </c>
      <c r="B50" s="3" t="s">
        <v>42</v>
      </c>
      <c r="C50" s="72">
        <f t="shared" si="0"/>
        <v>2000</v>
      </c>
      <c r="D50" s="5">
        <v>2000</v>
      </c>
      <c r="E50" s="5">
        <v>0</v>
      </c>
      <c r="F50" s="5">
        <v>0</v>
      </c>
    </row>
    <row r="51" spans="1:7" ht="25.5">
      <c r="A51" s="77">
        <v>22000000</v>
      </c>
      <c r="B51" s="76" t="s">
        <v>43</v>
      </c>
      <c r="C51" s="72">
        <f t="shared" si="0"/>
        <v>170100</v>
      </c>
      <c r="D51" s="72">
        <f t="shared" ref="D51:F51" si="7">D52+D55</f>
        <v>170100</v>
      </c>
      <c r="E51" s="72">
        <f t="shared" si="7"/>
        <v>0</v>
      </c>
      <c r="F51" s="72">
        <f t="shared" si="7"/>
        <v>0</v>
      </c>
    </row>
    <row r="52" spans="1:7">
      <c r="A52" s="77">
        <v>22010000</v>
      </c>
      <c r="B52" s="76" t="s">
        <v>44</v>
      </c>
      <c r="C52" s="72">
        <f t="shared" si="0"/>
        <v>170000</v>
      </c>
      <c r="D52" s="72">
        <f t="shared" ref="D52:F52" si="8">D53+D54</f>
        <v>170000</v>
      </c>
      <c r="E52" s="72">
        <f t="shared" si="8"/>
        <v>0</v>
      </c>
      <c r="F52" s="72">
        <f t="shared" si="8"/>
        <v>0</v>
      </c>
    </row>
    <row r="53" spans="1:7" ht="25.5">
      <c r="A53" s="2">
        <v>22012500</v>
      </c>
      <c r="B53" s="3" t="s">
        <v>45</v>
      </c>
      <c r="C53" s="72">
        <f t="shared" si="0"/>
        <v>20000</v>
      </c>
      <c r="D53" s="5">
        <v>20000</v>
      </c>
      <c r="E53" s="5">
        <v>0</v>
      </c>
      <c r="F53" s="5">
        <v>0</v>
      </c>
    </row>
    <row r="54" spans="1:7" ht="25.5">
      <c r="A54" s="2">
        <v>22012600</v>
      </c>
      <c r="B54" s="3" t="s">
        <v>46</v>
      </c>
      <c r="C54" s="72">
        <f t="shared" si="0"/>
        <v>150000</v>
      </c>
      <c r="D54" s="5">
        <v>150000</v>
      </c>
      <c r="E54" s="5">
        <v>0</v>
      </c>
      <c r="F54" s="5">
        <v>0</v>
      </c>
    </row>
    <row r="55" spans="1:7">
      <c r="A55" s="77">
        <v>22090000</v>
      </c>
      <c r="B55" s="76" t="s">
        <v>47</v>
      </c>
      <c r="C55" s="72">
        <f t="shared" si="0"/>
        <v>100</v>
      </c>
      <c r="D55" s="72">
        <f t="shared" ref="D55:F55" si="9">D56</f>
        <v>100</v>
      </c>
      <c r="E55" s="72">
        <f t="shared" si="9"/>
        <v>0</v>
      </c>
      <c r="F55" s="72">
        <f t="shared" si="9"/>
        <v>0</v>
      </c>
    </row>
    <row r="56" spans="1:7" ht="51">
      <c r="A56" s="2">
        <v>22090100</v>
      </c>
      <c r="B56" s="3" t="s">
        <v>48</v>
      </c>
      <c r="C56" s="72">
        <f t="shared" si="0"/>
        <v>100</v>
      </c>
      <c r="D56" s="5">
        <v>100</v>
      </c>
      <c r="E56" s="5">
        <v>0</v>
      </c>
      <c r="F56" s="5">
        <v>0</v>
      </c>
    </row>
    <row r="57" spans="1:7">
      <c r="A57" s="77">
        <v>25000000</v>
      </c>
      <c r="B57" s="76" t="s">
        <v>49</v>
      </c>
      <c r="C57" s="72">
        <f t="shared" si="0"/>
        <v>70400</v>
      </c>
      <c r="D57" s="75">
        <f>D58</f>
        <v>0</v>
      </c>
      <c r="E57" s="75">
        <f t="shared" ref="E57:F58" si="10">E58</f>
        <v>70400</v>
      </c>
      <c r="F57" s="75">
        <f t="shared" si="10"/>
        <v>0</v>
      </c>
    </row>
    <row r="58" spans="1:7" ht="38.25">
      <c r="A58" s="77">
        <v>25010000</v>
      </c>
      <c r="B58" s="76" t="s">
        <v>50</v>
      </c>
      <c r="C58" s="72">
        <f t="shared" si="0"/>
        <v>70400</v>
      </c>
      <c r="D58" s="88">
        <f>D59</f>
        <v>0</v>
      </c>
      <c r="E58" s="88">
        <f t="shared" si="10"/>
        <v>70400</v>
      </c>
      <c r="F58" s="88">
        <f t="shared" si="10"/>
        <v>0</v>
      </c>
    </row>
    <row r="59" spans="1:7" ht="25.5">
      <c r="A59" s="2">
        <v>25010100</v>
      </c>
      <c r="B59" s="3" t="s">
        <v>51</v>
      </c>
      <c r="C59" s="72">
        <f t="shared" si="0"/>
        <v>70400</v>
      </c>
      <c r="D59" s="89">
        <v>0</v>
      </c>
      <c r="E59" s="89">
        <v>70400</v>
      </c>
      <c r="F59" s="89">
        <v>0</v>
      </c>
    </row>
    <row r="60" spans="1:7">
      <c r="A60" s="74" t="s">
        <v>52</v>
      </c>
      <c r="B60" s="73"/>
      <c r="C60" s="72">
        <f t="shared" si="0"/>
        <v>20457200</v>
      </c>
      <c r="D60" s="72">
        <f>D11+D47</f>
        <v>20386200</v>
      </c>
      <c r="E60" s="72">
        <f>E11+E47</f>
        <v>71000</v>
      </c>
      <c r="F60" s="72">
        <f>F11+F47</f>
        <v>0</v>
      </c>
    </row>
    <row r="61" spans="1:7">
      <c r="A61" s="77">
        <v>40000000</v>
      </c>
      <c r="B61" s="76" t="s">
        <v>252</v>
      </c>
      <c r="C61" s="72">
        <f t="shared" si="0"/>
        <v>10288825</v>
      </c>
      <c r="D61" s="75">
        <f>D62</f>
        <v>10288825</v>
      </c>
      <c r="E61" s="75">
        <f>E62</f>
        <v>0</v>
      </c>
      <c r="F61" s="75">
        <f>F62</f>
        <v>0</v>
      </c>
    </row>
    <row r="62" spans="1:7">
      <c r="A62" s="77">
        <v>41000000</v>
      </c>
      <c r="B62" s="76" t="s">
        <v>53</v>
      </c>
      <c r="C62" s="72">
        <f t="shared" si="0"/>
        <v>10288825</v>
      </c>
      <c r="D62" s="75">
        <f>D63+D66</f>
        <v>10288825</v>
      </c>
      <c r="E62" s="75">
        <f t="shared" ref="E62:F62" si="11">E63+E66</f>
        <v>0</v>
      </c>
      <c r="F62" s="75">
        <f t="shared" si="11"/>
        <v>0</v>
      </c>
      <c r="G62" s="75"/>
    </row>
    <row r="63" spans="1:7" ht="25.5">
      <c r="A63" s="77">
        <v>41030000</v>
      </c>
      <c r="B63" s="76" t="s">
        <v>251</v>
      </c>
      <c r="C63" s="72">
        <f t="shared" si="0"/>
        <v>9380200</v>
      </c>
      <c r="D63" s="75">
        <f>D64+D65</f>
        <v>9380200</v>
      </c>
      <c r="E63" s="75">
        <v>0</v>
      </c>
      <c r="F63" s="75">
        <v>0</v>
      </c>
    </row>
    <row r="64" spans="1:7" ht="25.5">
      <c r="A64" s="2">
        <v>41033900</v>
      </c>
      <c r="B64" s="3" t="s">
        <v>54</v>
      </c>
      <c r="C64" s="72">
        <f t="shared" si="0"/>
        <v>8715300</v>
      </c>
      <c r="D64" s="5">
        <v>8715300</v>
      </c>
      <c r="E64" s="5">
        <v>0</v>
      </c>
      <c r="F64" s="5">
        <v>0</v>
      </c>
    </row>
    <row r="65" spans="1:6" ht="25.5">
      <c r="A65" s="2">
        <v>41034200</v>
      </c>
      <c r="B65" s="3" t="s">
        <v>55</v>
      </c>
      <c r="C65" s="72">
        <f t="shared" si="0"/>
        <v>664900</v>
      </c>
      <c r="D65" s="5">
        <v>664900</v>
      </c>
      <c r="E65" s="5">
        <v>0</v>
      </c>
      <c r="F65" s="5">
        <v>0</v>
      </c>
    </row>
    <row r="66" spans="1:6" ht="25.5">
      <c r="A66" s="77">
        <v>41040000</v>
      </c>
      <c r="B66" s="76" t="s">
        <v>266</v>
      </c>
      <c r="C66" s="72">
        <f t="shared" si="0"/>
        <v>908625</v>
      </c>
      <c r="D66" s="75">
        <f>D67+D68</f>
        <v>908625</v>
      </c>
      <c r="E66" s="75">
        <v>0</v>
      </c>
      <c r="F66" s="75">
        <v>0</v>
      </c>
    </row>
    <row r="67" spans="1:6" ht="63.75">
      <c r="A67" s="3">
        <v>41040200</v>
      </c>
      <c r="B67" s="3" t="s">
        <v>267</v>
      </c>
      <c r="C67" s="72">
        <f t="shared" si="0"/>
        <v>828325</v>
      </c>
      <c r="D67" s="87">
        <v>828325</v>
      </c>
      <c r="E67" s="87">
        <v>0</v>
      </c>
      <c r="F67" s="87">
        <v>0</v>
      </c>
    </row>
    <row r="68" spans="1:6">
      <c r="A68" s="2">
        <v>41040400</v>
      </c>
      <c r="B68" s="3" t="s">
        <v>305</v>
      </c>
      <c r="C68" s="72">
        <f t="shared" si="0"/>
        <v>80300</v>
      </c>
      <c r="D68" s="5">
        <v>80300</v>
      </c>
      <c r="E68" s="5">
        <v>0</v>
      </c>
      <c r="F68" s="5">
        <v>0</v>
      </c>
    </row>
    <row r="69" spans="1:6">
      <c r="A69" s="74" t="s">
        <v>56</v>
      </c>
      <c r="B69" s="73"/>
      <c r="C69" s="72">
        <f t="shared" si="0"/>
        <v>30746025</v>
      </c>
      <c r="D69" s="72">
        <f>D60+D61</f>
        <v>30675025</v>
      </c>
      <c r="E69" s="72">
        <f t="shared" ref="E69:F69" si="12">E60+E61</f>
        <v>71000</v>
      </c>
      <c r="F69" s="72">
        <f t="shared" si="12"/>
        <v>0</v>
      </c>
    </row>
    <row r="70" spans="1:6">
      <c r="B70" s="71" t="s">
        <v>57</v>
      </c>
      <c r="E70" s="71" t="s">
        <v>209</v>
      </c>
    </row>
  </sheetData>
  <mergeCells count="9">
    <mergeCell ref="D2:F4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27" right="0.59055118110236227" top="0.39370078740157483" bottom="0.39370078740157483" header="0" footer="0"/>
  <pageSetup paperSize="9" scale="85" fitToHeight="50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workbookViewId="0">
      <selection activeCell="H23" sqref="H23"/>
    </sheetView>
  </sheetViews>
  <sheetFormatPr defaultRowHeight="12.75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>
      <c r="A1" t="s">
        <v>250</v>
      </c>
      <c r="C1" t="s">
        <v>58</v>
      </c>
      <c r="D1" t="s">
        <v>92</v>
      </c>
    </row>
    <row r="2" spans="1:6">
      <c r="D2" s="314" t="s">
        <v>331</v>
      </c>
      <c r="E2" s="314"/>
      <c r="F2" s="314"/>
    </row>
    <row r="3" spans="1:6">
      <c r="D3" s="314"/>
      <c r="E3" s="314"/>
      <c r="F3" s="314"/>
    </row>
    <row r="4" spans="1:6" ht="25.5" customHeight="1">
      <c r="D4" s="314"/>
      <c r="E4" s="314"/>
      <c r="F4" s="314"/>
    </row>
    <row r="6" spans="1:6">
      <c r="A6" s="315" t="s">
        <v>325</v>
      </c>
      <c r="B6" s="316"/>
      <c r="C6" s="316"/>
      <c r="D6" s="316"/>
      <c r="E6" s="316"/>
      <c r="F6" s="316"/>
    </row>
    <row r="7" spans="1:6">
      <c r="F7" s="1" t="s">
        <v>1</v>
      </c>
    </row>
    <row r="8" spans="1:6">
      <c r="A8" s="317" t="s">
        <v>2</v>
      </c>
      <c r="B8" s="317" t="s">
        <v>91</v>
      </c>
      <c r="C8" s="318" t="s">
        <v>4</v>
      </c>
      <c r="D8" s="317" t="s">
        <v>5</v>
      </c>
      <c r="E8" s="317" t="s">
        <v>6</v>
      </c>
      <c r="F8" s="317"/>
    </row>
    <row r="9" spans="1:6">
      <c r="A9" s="317"/>
      <c r="B9" s="317"/>
      <c r="C9" s="317"/>
      <c r="D9" s="317"/>
      <c r="E9" s="317" t="s">
        <v>4</v>
      </c>
      <c r="F9" s="317" t="s">
        <v>7</v>
      </c>
    </row>
    <row r="10" spans="1:6">
      <c r="A10" s="317"/>
      <c r="B10" s="317"/>
      <c r="C10" s="317"/>
      <c r="D10" s="317"/>
      <c r="E10" s="317"/>
      <c r="F10" s="317"/>
    </row>
    <row r="11" spans="1:6">
      <c r="A11" s="79">
        <v>1</v>
      </c>
      <c r="B11" s="79">
        <v>2</v>
      </c>
      <c r="C11" s="80">
        <v>3</v>
      </c>
      <c r="D11" s="79">
        <v>4</v>
      </c>
      <c r="E11" s="79">
        <v>5</v>
      </c>
      <c r="F11" s="79">
        <v>6</v>
      </c>
    </row>
    <row r="12" spans="1:6">
      <c r="A12" s="77">
        <v>200000</v>
      </c>
      <c r="B12" s="76" t="s">
        <v>256</v>
      </c>
      <c r="C12" s="72">
        <f t="shared" ref="C12:C16" si="0">D12+E12</f>
        <v>0</v>
      </c>
      <c r="D12" s="75">
        <v>-3204503</v>
      </c>
      <c r="E12" s="75">
        <v>3204503</v>
      </c>
      <c r="F12" s="75">
        <v>3204503</v>
      </c>
    </row>
    <row r="13" spans="1:6" ht="25.5">
      <c r="A13" s="77">
        <v>208000</v>
      </c>
      <c r="B13" s="76" t="s">
        <v>255</v>
      </c>
      <c r="C13" s="72">
        <f t="shared" si="0"/>
        <v>0</v>
      </c>
      <c r="D13" s="75">
        <v>-3204503</v>
      </c>
      <c r="E13" s="75">
        <v>3204503</v>
      </c>
      <c r="F13" s="75">
        <v>3204503</v>
      </c>
    </row>
    <row r="14" spans="1:6" ht="38.25">
      <c r="A14" s="2">
        <v>208400</v>
      </c>
      <c r="B14" s="3" t="s">
        <v>90</v>
      </c>
      <c r="C14" s="4">
        <f t="shared" si="0"/>
        <v>0</v>
      </c>
      <c r="D14" s="88">
        <v>-3204503</v>
      </c>
      <c r="E14" s="88">
        <v>3204503</v>
      </c>
      <c r="F14" s="88">
        <v>3204503</v>
      </c>
    </row>
    <row r="15" spans="1:6">
      <c r="A15" s="77">
        <v>600000</v>
      </c>
      <c r="B15" s="76" t="s">
        <v>254</v>
      </c>
      <c r="C15" s="72">
        <f t="shared" si="0"/>
        <v>0</v>
      </c>
      <c r="D15" s="75">
        <v>-3204503</v>
      </c>
      <c r="E15" s="75">
        <v>3204503</v>
      </c>
      <c r="F15" s="75">
        <v>3204503</v>
      </c>
    </row>
    <row r="16" spans="1:6">
      <c r="A16" s="77">
        <v>602000</v>
      </c>
      <c r="B16" s="76" t="s">
        <v>253</v>
      </c>
      <c r="C16" s="72">
        <f t="shared" si="0"/>
        <v>0</v>
      </c>
      <c r="D16" s="75">
        <v>-3204503</v>
      </c>
      <c r="E16" s="75">
        <v>3204503</v>
      </c>
      <c r="F16" s="75">
        <v>3204503</v>
      </c>
    </row>
    <row r="17" spans="1:6" ht="38.25">
      <c r="A17" s="2">
        <v>602400</v>
      </c>
      <c r="B17" s="3" t="s">
        <v>90</v>
      </c>
      <c r="C17" s="4">
        <f t="shared" ref="C17" si="1">D17+E17</f>
        <v>0</v>
      </c>
      <c r="D17" s="88">
        <v>-3204503</v>
      </c>
      <c r="E17" s="88">
        <v>3204503</v>
      </c>
      <c r="F17" s="88">
        <v>3204503</v>
      </c>
    </row>
    <row r="20" spans="1:6">
      <c r="B20" s="71" t="s">
        <v>57</v>
      </c>
      <c r="E20" s="71" t="s">
        <v>209</v>
      </c>
    </row>
  </sheetData>
  <mergeCells count="9">
    <mergeCell ref="D2:F4"/>
    <mergeCell ref="A6:F6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zoomScale="80" zoomScaleNormal="80" workbookViewId="0">
      <selection activeCell="P35" sqref="P35"/>
    </sheetView>
  </sheetViews>
  <sheetFormatPr defaultRowHeight="12.75"/>
  <cols>
    <col min="1" max="1" width="12" customWidth="1"/>
    <col min="2" max="2" width="10.140625" customWidth="1"/>
    <col min="3" max="3" width="10.7109375" customWidth="1"/>
    <col min="4" max="4" width="40.7109375" customWidth="1"/>
    <col min="5" max="5" width="14.140625" customWidth="1"/>
    <col min="6" max="6" width="13.140625" customWidth="1"/>
    <col min="7" max="7" width="13" customWidth="1"/>
    <col min="8" max="8" width="12.5703125" customWidth="1"/>
    <col min="9" max="9" width="11.5703125" customWidth="1"/>
    <col min="10" max="10" width="12.42578125" customWidth="1"/>
    <col min="11" max="11" width="11.5703125" customWidth="1"/>
    <col min="12" max="12" width="10.28515625" customWidth="1"/>
    <col min="13" max="13" width="8.85546875" customWidth="1"/>
    <col min="14" max="15" width="11.5703125" customWidth="1"/>
    <col min="16" max="16" width="13.42578125" customWidth="1"/>
  </cols>
  <sheetData>
    <row r="1" spans="1:16">
      <c r="A1" t="s">
        <v>250</v>
      </c>
      <c r="M1" t="s">
        <v>249</v>
      </c>
    </row>
    <row r="2" spans="1:16" ht="6.75" customHeight="1">
      <c r="L2" s="314" t="s">
        <v>330</v>
      </c>
      <c r="M2" s="314"/>
      <c r="N2" s="314"/>
      <c r="O2" s="314"/>
      <c r="P2" s="314"/>
    </row>
    <row r="3" spans="1:16">
      <c r="L3" s="314"/>
      <c r="M3" s="314"/>
      <c r="N3" s="314"/>
      <c r="O3" s="314"/>
      <c r="P3" s="314"/>
    </row>
    <row r="4" spans="1:16" ht="28.5" customHeight="1">
      <c r="L4" s="314"/>
      <c r="M4" s="314"/>
      <c r="N4" s="314"/>
      <c r="O4" s="314"/>
      <c r="P4" s="314"/>
    </row>
    <row r="5" spans="1:16">
      <c r="A5" s="315" t="s">
        <v>88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</row>
    <row r="6" spans="1:16">
      <c r="A6" s="315" t="s">
        <v>324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</row>
    <row r="7" spans="1:16">
      <c r="P7" s="1" t="s">
        <v>1</v>
      </c>
    </row>
    <row r="8" spans="1:16">
      <c r="J8" s="78"/>
    </row>
    <row r="9" spans="1:16" ht="15" customHeight="1">
      <c r="A9" s="321" t="s">
        <v>293</v>
      </c>
      <c r="B9" s="321" t="s">
        <v>294</v>
      </c>
      <c r="C9" s="321" t="s">
        <v>295</v>
      </c>
      <c r="D9" s="321" t="s">
        <v>296</v>
      </c>
      <c r="E9" s="319" t="s">
        <v>5</v>
      </c>
      <c r="F9" s="319"/>
      <c r="G9" s="319"/>
      <c r="H9" s="319"/>
      <c r="I9" s="319"/>
      <c r="J9" s="319" t="s">
        <v>6</v>
      </c>
      <c r="K9" s="319"/>
      <c r="L9" s="319"/>
      <c r="M9" s="319"/>
      <c r="N9" s="319"/>
      <c r="O9" s="319"/>
      <c r="P9" s="320" t="s">
        <v>87</v>
      </c>
    </row>
    <row r="10" spans="1:16" ht="15">
      <c r="A10" s="321"/>
      <c r="B10" s="321"/>
      <c r="C10" s="321"/>
      <c r="D10" s="321"/>
      <c r="E10" s="320" t="s">
        <v>297</v>
      </c>
      <c r="F10" s="319" t="s">
        <v>86</v>
      </c>
      <c r="G10" s="319" t="s">
        <v>84</v>
      </c>
      <c r="H10" s="319"/>
      <c r="I10" s="319" t="s">
        <v>85</v>
      </c>
      <c r="J10" s="320" t="s">
        <v>297</v>
      </c>
      <c r="K10" s="319" t="s">
        <v>298</v>
      </c>
      <c r="L10" s="319" t="s">
        <v>86</v>
      </c>
      <c r="M10" s="319" t="s">
        <v>84</v>
      </c>
      <c r="N10" s="319"/>
      <c r="O10" s="319" t="s">
        <v>85</v>
      </c>
      <c r="P10" s="319"/>
    </row>
    <row r="11" spans="1:16" ht="12.75" customHeight="1">
      <c r="A11" s="321"/>
      <c r="B11" s="321"/>
      <c r="C11" s="321"/>
      <c r="D11" s="321"/>
      <c r="E11" s="319"/>
      <c r="F11" s="319"/>
      <c r="G11" s="319" t="s">
        <v>83</v>
      </c>
      <c r="H11" s="319" t="s">
        <v>82</v>
      </c>
      <c r="I11" s="319"/>
      <c r="J11" s="319"/>
      <c r="K11" s="319"/>
      <c r="L11" s="319"/>
      <c r="M11" s="319" t="s">
        <v>83</v>
      </c>
      <c r="N11" s="319" t="s">
        <v>82</v>
      </c>
      <c r="O11" s="319"/>
      <c r="P11" s="319"/>
    </row>
    <row r="12" spans="1:16" ht="65.25" customHeight="1">
      <c r="A12" s="321"/>
      <c r="B12" s="321"/>
      <c r="C12" s="321"/>
      <c r="D12" s="321"/>
      <c r="E12" s="319"/>
      <c r="F12" s="319"/>
      <c r="G12" s="319"/>
      <c r="H12" s="319"/>
      <c r="I12" s="319"/>
      <c r="J12" s="319"/>
      <c r="K12" s="319"/>
      <c r="L12" s="319"/>
      <c r="M12" s="319"/>
      <c r="N12" s="319"/>
      <c r="O12" s="319"/>
      <c r="P12" s="319"/>
    </row>
    <row r="13" spans="1:16" ht="15">
      <c r="A13" s="195">
        <v>1</v>
      </c>
      <c r="B13" s="195">
        <v>2</v>
      </c>
      <c r="C13" s="195">
        <v>3</v>
      </c>
      <c r="D13" s="195">
        <v>4</v>
      </c>
      <c r="E13" s="196">
        <v>5</v>
      </c>
      <c r="F13" s="195">
        <v>6</v>
      </c>
      <c r="G13" s="195">
        <v>7</v>
      </c>
      <c r="H13" s="195">
        <v>8</v>
      </c>
      <c r="I13" s="195">
        <v>9</v>
      </c>
      <c r="J13" s="196">
        <v>10</v>
      </c>
      <c r="K13" s="195">
        <v>11</v>
      </c>
      <c r="L13" s="195">
        <v>12</v>
      </c>
      <c r="M13" s="195">
        <v>13</v>
      </c>
      <c r="N13" s="195">
        <v>14</v>
      </c>
      <c r="O13" s="195">
        <v>15</v>
      </c>
      <c r="P13" s="196">
        <v>16</v>
      </c>
    </row>
    <row r="14" spans="1:16" ht="30">
      <c r="A14" s="197" t="s">
        <v>196</v>
      </c>
      <c r="B14" s="198"/>
      <c r="C14" s="199"/>
      <c r="D14" s="200" t="s">
        <v>81</v>
      </c>
      <c r="E14" s="201">
        <f>E15</f>
        <v>27470522</v>
      </c>
      <c r="F14" s="202">
        <f>F15</f>
        <v>27470522</v>
      </c>
      <c r="G14" s="202">
        <f>G15</f>
        <v>16714929</v>
      </c>
      <c r="H14" s="202">
        <f>H15</f>
        <v>1080000</v>
      </c>
      <c r="I14" s="202">
        <v>0</v>
      </c>
      <c r="J14" s="201">
        <f>J15</f>
        <v>3275503</v>
      </c>
      <c r="K14" s="202">
        <f>K15</f>
        <v>3204503</v>
      </c>
      <c r="L14" s="202">
        <f>L15</f>
        <v>71000</v>
      </c>
      <c r="M14" s="202">
        <v>0</v>
      </c>
      <c r="N14" s="202">
        <v>0</v>
      </c>
      <c r="O14" s="202">
        <f>O15</f>
        <v>3204503</v>
      </c>
      <c r="P14" s="201">
        <f>J14+E14</f>
        <v>30746025</v>
      </c>
    </row>
    <row r="15" spans="1:16" ht="30">
      <c r="A15" s="197" t="s">
        <v>197</v>
      </c>
      <c r="B15" s="198"/>
      <c r="C15" s="199"/>
      <c r="D15" s="200" t="s">
        <v>81</v>
      </c>
      <c r="E15" s="201">
        <f>E35</f>
        <v>27470522</v>
      </c>
      <c r="F15" s="202">
        <f>F35</f>
        <v>27470522</v>
      </c>
      <c r="G15" s="202">
        <f>G35</f>
        <v>16714929</v>
      </c>
      <c r="H15" s="202">
        <f>H35</f>
        <v>1080000</v>
      </c>
      <c r="I15" s="202">
        <v>0</v>
      </c>
      <c r="J15" s="201">
        <f>J35</f>
        <v>3275503</v>
      </c>
      <c r="K15" s="202">
        <f>K35</f>
        <v>3204503</v>
      </c>
      <c r="L15" s="202">
        <f>L35</f>
        <v>71000</v>
      </c>
      <c r="M15" s="202">
        <v>0</v>
      </c>
      <c r="N15" s="202">
        <v>0</v>
      </c>
      <c r="O15" s="202">
        <f>O35</f>
        <v>3204503</v>
      </c>
      <c r="P15" s="201">
        <f>J15+E15</f>
        <v>30746025</v>
      </c>
    </row>
    <row r="16" spans="1:16" ht="75">
      <c r="A16" s="203" t="s">
        <v>199</v>
      </c>
      <c r="B16" s="203" t="s">
        <v>204</v>
      </c>
      <c r="C16" s="204" t="s">
        <v>80</v>
      </c>
      <c r="D16" s="205" t="s">
        <v>79</v>
      </c>
      <c r="E16" s="206">
        <f>F16</f>
        <v>5129570</v>
      </c>
      <c r="F16" s="207">
        <v>5129570</v>
      </c>
      <c r="G16" s="207">
        <f>4893070-895370</f>
        <v>3997700</v>
      </c>
      <c r="H16" s="207">
        <v>45000</v>
      </c>
      <c r="I16" s="207">
        <v>0</v>
      </c>
      <c r="J16" s="206">
        <f>K16+L16</f>
        <v>50000</v>
      </c>
      <c r="K16" s="207">
        <v>50000</v>
      </c>
      <c r="L16" s="207">
        <v>0</v>
      </c>
      <c r="M16" s="207">
        <v>0</v>
      </c>
      <c r="N16" s="207">
        <v>0</v>
      </c>
      <c r="O16" s="207">
        <v>50000</v>
      </c>
      <c r="P16" s="206">
        <f>J16+E16</f>
        <v>5179570</v>
      </c>
    </row>
    <row r="17" spans="1:16" ht="15">
      <c r="A17" s="203" t="s">
        <v>239</v>
      </c>
      <c r="B17" s="203" t="s">
        <v>208</v>
      </c>
      <c r="C17" s="204" t="s">
        <v>78</v>
      </c>
      <c r="D17" s="205" t="s">
        <v>238</v>
      </c>
      <c r="E17" s="206">
        <f t="shared" ref="E17:E34" si="0">F17</f>
        <v>3227300</v>
      </c>
      <c r="F17" s="207">
        <v>3227300</v>
      </c>
      <c r="G17" s="207">
        <f>2508300-452300</f>
        <v>2056000</v>
      </c>
      <c r="H17" s="207">
        <v>135000</v>
      </c>
      <c r="I17" s="207">
        <v>0</v>
      </c>
      <c r="J17" s="206">
        <f t="shared" ref="J17:J34" si="1">K17+L17</f>
        <v>90400</v>
      </c>
      <c r="K17" s="207">
        <v>20000</v>
      </c>
      <c r="L17" s="207">
        <v>70400</v>
      </c>
      <c r="M17" s="207">
        <v>0</v>
      </c>
      <c r="N17" s="207">
        <v>0</v>
      </c>
      <c r="O17" s="207">
        <v>20000</v>
      </c>
      <c r="P17" s="206">
        <f t="shared" ref="P17:P34" si="2">J17+E17</f>
        <v>3317700</v>
      </c>
    </row>
    <row r="18" spans="1:16" ht="90">
      <c r="A18" s="203" t="s">
        <v>237</v>
      </c>
      <c r="B18" s="203" t="s">
        <v>76</v>
      </c>
      <c r="C18" s="204" t="s">
        <v>77</v>
      </c>
      <c r="D18" s="205" t="s">
        <v>247</v>
      </c>
      <c r="E18" s="206">
        <f t="shared" si="0"/>
        <v>13089400</v>
      </c>
      <c r="F18" s="207">
        <v>13089400</v>
      </c>
      <c r="G18" s="207">
        <f>11060400-1571611-422900</f>
        <v>9065889</v>
      </c>
      <c r="H18" s="207">
        <v>653000</v>
      </c>
      <c r="I18" s="207">
        <v>0</v>
      </c>
      <c r="J18" s="206">
        <f t="shared" si="1"/>
        <v>30000</v>
      </c>
      <c r="K18" s="207">
        <v>30000</v>
      </c>
      <c r="L18" s="207">
        <v>0</v>
      </c>
      <c r="M18" s="207">
        <v>0</v>
      </c>
      <c r="N18" s="207">
        <v>0</v>
      </c>
      <c r="O18" s="207">
        <v>30000</v>
      </c>
      <c r="P18" s="206">
        <f t="shared" si="2"/>
        <v>13119400</v>
      </c>
    </row>
    <row r="19" spans="1:16" ht="15">
      <c r="A19" s="203" t="s">
        <v>268</v>
      </c>
      <c r="B19" s="203" t="s">
        <v>269</v>
      </c>
      <c r="C19" s="204" t="s">
        <v>270</v>
      </c>
      <c r="D19" s="205" t="s">
        <v>271</v>
      </c>
      <c r="E19" s="206">
        <f t="shared" si="0"/>
        <v>3620</v>
      </c>
      <c r="F19" s="207">
        <v>3620</v>
      </c>
      <c r="G19" s="207">
        <v>0</v>
      </c>
      <c r="H19" s="207">
        <v>0</v>
      </c>
      <c r="I19" s="207">
        <v>0</v>
      </c>
      <c r="J19" s="206">
        <f t="shared" si="1"/>
        <v>0</v>
      </c>
      <c r="K19" s="207">
        <v>0</v>
      </c>
      <c r="L19" s="207">
        <v>0</v>
      </c>
      <c r="M19" s="207">
        <v>0</v>
      </c>
      <c r="N19" s="207">
        <v>0</v>
      </c>
      <c r="O19" s="207">
        <v>0</v>
      </c>
      <c r="P19" s="206">
        <f t="shared" si="2"/>
        <v>3620</v>
      </c>
    </row>
    <row r="20" spans="1:16" ht="60">
      <c r="A20" s="203" t="s">
        <v>198</v>
      </c>
      <c r="B20" s="203" t="s">
        <v>158</v>
      </c>
      <c r="C20" s="204" t="s">
        <v>76</v>
      </c>
      <c r="D20" s="205" t="s">
        <v>75</v>
      </c>
      <c r="E20" s="206">
        <f t="shared" si="0"/>
        <v>1354800</v>
      </c>
      <c r="F20" s="207">
        <v>1354800</v>
      </c>
      <c r="G20" s="207">
        <f>1305800-235460</f>
        <v>1070340</v>
      </c>
      <c r="H20" s="207">
        <v>16000</v>
      </c>
      <c r="I20" s="207">
        <v>0</v>
      </c>
      <c r="J20" s="206">
        <f t="shared" si="1"/>
        <v>0</v>
      </c>
      <c r="K20" s="207">
        <v>0</v>
      </c>
      <c r="L20" s="207">
        <v>0</v>
      </c>
      <c r="M20" s="207">
        <v>0</v>
      </c>
      <c r="N20" s="207">
        <v>0</v>
      </c>
      <c r="O20" s="207">
        <v>0</v>
      </c>
      <c r="P20" s="206">
        <f t="shared" si="2"/>
        <v>1354800</v>
      </c>
    </row>
    <row r="21" spans="1:16" ht="75">
      <c r="A21" s="203" t="s">
        <v>200</v>
      </c>
      <c r="B21" s="203" t="s">
        <v>236</v>
      </c>
      <c r="C21" s="204" t="s">
        <v>74</v>
      </c>
      <c r="D21" s="205" t="s">
        <v>73</v>
      </c>
      <c r="E21" s="206">
        <f t="shared" si="0"/>
        <v>85500</v>
      </c>
      <c r="F21" s="207">
        <v>85500</v>
      </c>
      <c r="G21" s="207">
        <v>0</v>
      </c>
      <c r="H21" s="207">
        <v>0</v>
      </c>
      <c r="I21" s="207">
        <v>0</v>
      </c>
      <c r="J21" s="206">
        <f t="shared" si="1"/>
        <v>0</v>
      </c>
      <c r="K21" s="207">
        <v>0</v>
      </c>
      <c r="L21" s="207">
        <v>0</v>
      </c>
      <c r="M21" s="207">
        <v>0</v>
      </c>
      <c r="N21" s="207">
        <v>0</v>
      </c>
      <c r="O21" s="207">
        <v>0</v>
      </c>
      <c r="P21" s="206">
        <f t="shared" si="2"/>
        <v>85500</v>
      </c>
    </row>
    <row r="22" spans="1:16" ht="30">
      <c r="A22" s="203" t="s">
        <v>246</v>
      </c>
      <c r="B22" s="203" t="s">
        <v>245</v>
      </c>
      <c r="C22" s="204" t="s">
        <v>72</v>
      </c>
      <c r="D22" s="205" t="s">
        <v>71</v>
      </c>
      <c r="E22" s="206">
        <f t="shared" si="0"/>
        <v>69200</v>
      </c>
      <c r="F22" s="207">
        <v>69200</v>
      </c>
      <c r="G22" s="207">
        <f>69200-12500</f>
        <v>56700</v>
      </c>
      <c r="H22" s="207">
        <v>0</v>
      </c>
      <c r="I22" s="207">
        <v>0</v>
      </c>
      <c r="J22" s="206">
        <f t="shared" si="1"/>
        <v>0</v>
      </c>
      <c r="K22" s="207">
        <v>0</v>
      </c>
      <c r="L22" s="207">
        <v>0</v>
      </c>
      <c r="M22" s="207">
        <v>0</v>
      </c>
      <c r="N22" s="207">
        <v>0</v>
      </c>
      <c r="O22" s="207">
        <v>0</v>
      </c>
      <c r="P22" s="206">
        <f t="shared" si="2"/>
        <v>69200</v>
      </c>
    </row>
    <row r="23" spans="1:16" ht="30">
      <c r="A23" s="203" t="s">
        <v>260</v>
      </c>
      <c r="B23" s="203" t="s">
        <v>259</v>
      </c>
      <c r="C23" s="204" t="s">
        <v>70</v>
      </c>
      <c r="D23" s="205" t="s">
        <v>258</v>
      </c>
      <c r="E23" s="206">
        <f t="shared" si="0"/>
        <v>65000</v>
      </c>
      <c r="F23" s="207">
        <v>65000</v>
      </c>
      <c r="G23" s="207">
        <v>0</v>
      </c>
      <c r="H23" s="207">
        <v>0</v>
      </c>
      <c r="I23" s="207">
        <v>0</v>
      </c>
      <c r="J23" s="206">
        <f t="shared" si="1"/>
        <v>0</v>
      </c>
      <c r="K23" s="207">
        <v>0</v>
      </c>
      <c r="L23" s="207">
        <v>0</v>
      </c>
      <c r="M23" s="207">
        <v>0</v>
      </c>
      <c r="N23" s="207">
        <v>0</v>
      </c>
      <c r="O23" s="207">
        <v>0</v>
      </c>
      <c r="P23" s="206">
        <f t="shared" si="2"/>
        <v>65000</v>
      </c>
    </row>
    <row r="24" spans="1:16" ht="15">
      <c r="A24" s="203" t="s">
        <v>235</v>
      </c>
      <c r="B24" s="203" t="s">
        <v>234</v>
      </c>
      <c r="C24" s="204" t="s">
        <v>69</v>
      </c>
      <c r="D24" s="205" t="s">
        <v>233</v>
      </c>
      <c r="E24" s="206">
        <f t="shared" si="0"/>
        <v>139800</v>
      </c>
      <c r="F24" s="207">
        <v>139800</v>
      </c>
      <c r="G24" s="207">
        <f>127300-23000</f>
        <v>104300</v>
      </c>
      <c r="H24" s="207">
        <v>6000</v>
      </c>
      <c r="I24" s="207">
        <v>0</v>
      </c>
      <c r="J24" s="206">
        <f t="shared" si="1"/>
        <v>20000</v>
      </c>
      <c r="K24" s="207">
        <v>20000</v>
      </c>
      <c r="L24" s="207">
        <v>0</v>
      </c>
      <c r="M24" s="207">
        <v>0</v>
      </c>
      <c r="N24" s="207">
        <v>0</v>
      </c>
      <c r="O24" s="207">
        <v>20000</v>
      </c>
      <c r="P24" s="206">
        <f t="shared" si="2"/>
        <v>159800</v>
      </c>
    </row>
    <row r="25" spans="1:16" ht="45">
      <c r="A25" s="203" t="s">
        <v>201</v>
      </c>
      <c r="B25" s="203" t="s">
        <v>207</v>
      </c>
      <c r="C25" s="204" t="s">
        <v>68</v>
      </c>
      <c r="D25" s="205" t="s">
        <v>232</v>
      </c>
      <c r="E25" s="206">
        <f t="shared" si="0"/>
        <v>729600</v>
      </c>
      <c r="F25" s="207">
        <v>729600</v>
      </c>
      <c r="G25" s="207">
        <f>444100-80100</f>
        <v>364000</v>
      </c>
      <c r="H25" s="207">
        <v>65000</v>
      </c>
      <c r="I25" s="207">
        <v>0</v>
      </c>
      <c r="J25" s="206">
        <f t="shared" si="1"/>
        <v>20000</v>
      </c>
      <c r="K25" s="207">
        <v>20000</v>
      </c>
      <c r="L25" s="207">
        <v>0</v>
      </c>
      <c r="M25" s="207">
        <v>0</v>
      </c>
      <c r="N25" s="207">
        <v>0</v>
      </c>
      <c r="O25" s="207">
        <v>20000</v>
      </c>
      <c r="P25" s="206">
        <f t="shared" si="2"/>
        <v>749600</v>
      </c>
    </row>
    <row r="26" spans="1:16" ht="30">
      <c r="A26" s="203" t="s">
        <v>203</v>
      </c>
      <c r="B26" s="203" t="s">
        <v>202</v>
      </c>
      <c r="C26" s="204" t="s">
        <v>66</v>
      </c>
      <c r="D26" s="205" t="s">
        <v>231</v>
      </c>
      <c r="E26" s="206">
        <f t="shared" si="0"/>
        <v>1030000</v>
      </c>
      <c r="F26" s="207">
        <v>1030000</v>
      </c>
      <c r="G26" s="207">
        <v>0</v>
      </c>
      <c r="H26" s="207">
        <v>160000</v>
      </c>
      <c r="I26" s="207">
        <v>0</v>
      </c>
      <c r="J26" s="206">
        <f t="shared" si="1"/>
        <v>3064503</v>
      </c>
      <c r="K26" s="207">
        <f>3444873-344970-35000-400</f>
        <v>3064503</v>
      </c>
      <c r="L26" s="207">
        <v>0</v>
      </c>
      <c r="M26" s="207">
        <v>0</v>
      </c>
      <c r="N26" s="207">
        <v>0</v>
      </c>
      <c r="O26" s="207">
        <f>3444873-344970-35000-400</f>
        <v>3064503</v>
      </c>
      <c r="P26" s="206">
        <f t="shared" si="2"/>
        <v>4094503</v>
      </c>
    </row>
    <row r="27" spans="1:16" ht="15">
      <c r="A27" s="203" t="s">
        <v>230</v>
      </c>
      <c r="B27" s="203" t="s">
        <v>229</v>
      </c>
      <c r="C27" s="204" t="s">
        <v>63</v>
      </c>
      <c r="D27" s="205" t="s">
        <v>228</v>
      </c>
      <c r="E27" s="206">
        <f t="shared" si="0"/>
        <v>10000</v>
      </c>
      <c r="F27" s="207">
        <v>10000</v>
      </c>
      <c r="G27" s="207">
        <v>0</v>
      </c>
      <c r="H27" s="207">
        <v>0</v>
      </c>
      <c r="I27" s="207">
        <v>0</v>
      </c>
      <c r="J27" s="206">
        <f t="shared" si="1"/>
        <v>0</v>
      </c>
      <c r="K27" s="207">
        <v>0</v>
      </c>
      <c r="L27" s="207">
        <v>0</v>
      </c>
      <c r="M27" s="207">
        <v>0</v>
      </c>
      <c r="N27" s="207">
        <v>0</v>
      </c>
      <c r="O27" s="207">
        <v>0</v>
      </c>
      <c r="P27" s="206">
        <f t="shared" si="2"/>
        <v>10000</v>
      </c>
    </row>
    <row r="28" spans="1:16" ht="45">
      <c r="A28" s="203" t="s">
        <v>291</v>
      </c>
      <c r="B28" s="203" t="s">
        <v>292</v>
      </c>
      <c r="C28" s="204" t="s">
        <v>64</v>
      </c>
      <c r="D28" s="205" t="s">
        <v>299</v>
      </c>
      <c r="E28" s="206">
        <f t="shared" si="0"/>
        <v>800000</v>
      </c>
      <c r="F28" s="207">
        <v>800000</v>
      </c>
      <c r="G28" s="207">
        <v>0</v>
      </c>
      <c r="H28" s="207">
        <v>0</v>
      </c>
      <c r="I28" s="207">
        <v>0</v>
      </c>
      <c r="J28" s="206">
        <f t="shared" si="1"/>
        <v>0</v>
      </c>
      <c r="K28" s="207">
        <v>0</v>
      </c>
      <c r="L28" s="207">
        <v>0</v>
      </c>
      <c r="M28" s="207">
        <v>0</v>
      </c>
      <c r="N28" s="207">
        <v>0</v>
      </c>
      <c r="O28" s="207">
        <v>0</v>
      </c>
      <c r="P28" s="206">
        <f t="shared" si="2"/>
        <v>800000</v>
      </c>
    </row>
    <row r="29" spans="1:16" ht="30">
      <c r="A29" s="203" t="s">
        <v>227</v>
      </c>
      <c r="B29" s="203" t="s">
        <v>226</v>
      </c>
      <c r="C29" s="204" t="s">
        <v>65</v>
      </c>
      <c r="D29" s="205" t="s">
        <v>225</v>
      </c>
      <c r="E29" s="206">
        <f t="shared" si="0"/>
        <v>3000</v>
      </c>
      <c r="F29" s="207">
        <v>3000</v>
      </c>
      <c r="G29" s="207">
        <v>0</v>
      </c>
      <c r="H29" s="207">
        <v>0</v>
      </c>
      <c r="I29" s="207">
        <v>0</v>
      </c>
      <c r="J29" s="206">
        <f t="shared" si="1"/>
        <v>0</v>
      </c>
      <c r="K29" s="207">
        <v>0</v>
      </c>
      <c r="L29" s="207">
        <v>0</v>
      </c>
      <c r="M29" s="207">
        <v>0</v>
      </c>
      <c r="N29" s="207">
        <v>0</v>
      </c>
      <c r="O29" s="207">
        <v>0</v>
      </c>
      <c r="P29" s="206">
        <f t="shared" si="2"/>
        <v>3000</v>
      </c>
    </row>
    <row r="30" spans="1:16" ht="30">
      <c r="A30" s="203" t="s">
        <v>224</v>
      </c>
      <c r="B30" s="203" t="s">
        <v>223</v>
      </c>
      <c r="C30" s="204" t="s">
        <v>222</v>
      </c>
      <c r="D30" s="205" t="s">
        <v>221</v>
      </c>
      <c r="E30" s="206">
        <f t="shared" si="0"/>
        <v>0</v>
      </c>
      <c r="F30" s="207">
        <v>0</v>
      </c>
      <c r="G30" s="207">
        <v>0</v>
      </c>
      <c r="H30" s="207">
        <v>0</v>
      </c>
      <c r="I30" s="207">
        <v>0</v>
      </c>
      <c r="J30" s="206">
        <f t="shared" si="1"/>
        <v>600</v>
      </c>
      <c r="K30" s="207">
        <v>0</v>
      </c>
      <c r="L30" s="207">
        <v>600</v>
      </c>
      <c r="M30" s="207">
        <v>0</v>
      </c>
      <c r="N30" s="207">
        <v>0</v>
      </c>
      <c r="O30" s="207">
        <v>0</v>
      </c>
      <c r="P30" s="206">
        <f t="shared" si="2"/>
        <v>600</v>
      </c>
    </row>
    <row r="31" spans="1:16" ht="30">
      <c r="A31" s="203">
        <v>218230</v>
      </c>
      <c r="B31" s="203">
        <v>8230</v>
      </c>
      <c r="C31" s="204">
        <v>380</v>
      </c>
      <c r="D31" s="205" t="s">
        <v>306</v>
      </c>
      <c r="E31" s="206">
        <f t="shared" si="0"/>
        <v>150000</v>
      </c>
      <c r="F31" s="207">
        <v>150000</v>
      </c>
      <c r="G31" s="207">
        <v>0</v>
      </c>
      <c r="H31" s="207">
        <v>0</v>
      </c>
      <c r="I31" s="207">
        <v>0</v>
      </c>
      <c r="J31" s="206">
        <f t="shared" si="1"/>
        <v>0</v>
      </c>
      <c r="K31" s="207">
        <v>0</v>
      </c>
      <c r="L31" s="207">
        <v>0</v>
      </c>
      <c r="M31" s="207">
        <v>0</v>
      </c>
      <c r="N31" s="207">
        <v>0</v>
      </c>
      <c r="O31" s="207">
        <v>0</v>
      </c>
      <c r="P31" s="206">
        <f t="shared" si="2"/>
        <v>150000</v>
      </c>
    </row>
    <row r="32" spans="1:16" ht="15">
      <c r="A32" s="203" t="s">
        <v>220</v>
      </c>
      <c r="B32" s="203" t="s">
        <v>219</v>
      </c>
      <c r="C32" s="204" t="s">
        <v>61</v>
      </c>
      <c r="D32" s="205" t="s">
        <v>257</v>
      </c>
      <c r="E32" s="206">
        <f t="shared" si="0"/>
        <v>417300</v>
      </c>
      <c r="F32" s="207">
        <v>417300</v>
      </c>
      <c r="G32" s="207">
        <v>0</v>
      </c>
      <c r="H32" s="207">
        <v>0</v>
      </c>
      <c r="I32" s="207">
        <v>0</v>
      </c>
      <c r="J32" s="206">
        <f t="shared" si="1"/>
        <v>0</v>
      </c>
      <c r="K32" s="207">
        <v>0</v>
      </c>
      <c r="L32" s="207">
        <v>0</v>
      </c>
      <c r="M32" s="207">
        <v>0</v>
      </c>
      <c r="N32" s="207">
        <v>0</v>
      </c>
      <c r="O32" s="207">
        <v>0</v>
      </c>
      <c r="P32" s="206">
        <f t="shared" si="2"/>
        <v>417300</v>
      </c>
    </row>
    <row r="33" spans="1:16" ht="60">
      <c r="A33" s="203" t="s">
        <v>218</v>
      </c>
      <c r="B33" s="203" t="s">
        <v>217</v>
      </c>
      <c r="C33" s="204" t="s">
        <v>61</v>
      </c>
      <c r="D33" s="205" t="s">
        <v>216</v>
      </c>
      <c r="E33" s="206">
        <f t="shared" si="0"/>
        <v>664900</v>
      </c>
      <c r="F33" s="207">
        <v>664900</v>
      </c>
      <c r="G33" s="207">
        <v>0</v>
      </c>
      <c r="H33" s="207">
        <v>0</v>
      </c>
      <c r="I33" s="207">
        <v>0</v>
      </c>
      <c r="J33" s="206">
        <f t="shared" si="1"/>
        <v>0</v>
      </c>
      <c r="K33" s="207">
        <v>0</v>
      </c>
      <c r="L33" s="207">
        <v>0</v>
      </c>
      <c r="M33" s="207">
        <v>0</v>
      </c>
      <c r="N33" s="207">
        <v>0</v>
      </c>
      <c r="O33" s="207">
        <v>0</v>
      </c>
      <c r="P33" s="206">
        <f t="shared" si="2"/>
        <v>664900</v>
      </c>
    </row>
    <row r="34" spans="1:16" ht="15">
      <c r="A34" s="203" t="s">
        <v>206</v>
      </c>
      <c r="B34" s="203" t="s">
        <v>205</v>
      </c>
      <c r="C34" s="204" t="s">
        <v>61</v>
      </c>
      <c r="D34" s="205" t="s">
        <v>215</v>
      </c>
      <c r="E34" s="206">
        <f t="shared" si="0"/>
        <v>501532</v>
      </c>
      <c r="F34" s="207">
        <f>497932+3600</f>
        <v>501532</v>
      </c>
      <c r="G34" s="207">
        <v>0</v>
      </c>
      <c r="H34" s="207">
        <v>0</v>
      </c>
      <c r="I34" s="207">
        <v>0</v>
      </c>
      <c r="J34" s="206">
        <f t="shared" si="1"/>
        <v>0</v>
      </c>
      <c r="K34" s="207">
        <v>0</v>
      </c>
      <c r="L34" s="207">
        <v>0</v>
      </c>
      <c r="M34" s="207">
        <v>0</v>
      </c>
      <c r="N34" s="207">
        <v>0</v>
      </c>
      <c r="O34" s="207">
        <v>0</v>
      </c>
      <c r="P34" s="206">
        <f t="shared" si="2"/>
        <v>501532</v>
      </c>
    </row>
    <row r="35" spans="1:16" ht="15">
      <c r="A35" s="208" t="s">
        <v>300</v>
      </c>
      <c r="B35" s="209" t="s">
        <v>300</v>
      </c>
      <c r="C35" s="210" t="s">
        <v>300</v>
      </c>
      <c r="D35" s="211" t="s">
        <v>301</v>
      </c>
      <c r="E35" s="201">
        <f>F35</f>
        <v>27470522</v>
      </c>
      <c r="F35" s="201">
        <f>SUM(F16:F34)</f>
        <v>27470522</v>
      </c>
      <c r="G35" s="201">
        <f>SUM(G16:G34)</f>
        <v>16714929</v>
      </c>
      <c r="H35" s="201">
        <f>SUM(H16:H34)</f>
        <v>1080000</v>
      </c>
      <c r="I35" s="201">
        <v>0</v>
      </c>
      <c r="J35" s="201">
        <f>K35+L35</f>
        <v>3275503</v>
      </c>
      <c r="K35" s="201">
        <f>SUM(K16:K34)</f>
        <v>3204503</v>
      </c>
      <c r="L35" s="201">
        <f>SUM(L16:L34)</f>
        <v>71000</v>
      </c>
      <c r="M35" s="201">
        <f>SUM(M16:M34)</f>
        <v>0</v>
      </c>
      <c r="N35" s="201">
        <f>SUM(N16:N34)</f>
        <v>0</v>
      </c>
      <c r="O35" s="201">
        <f>SUM(O16:O34)</f>
        <v>3204503</v>
      </c>
      <c r="P35" s="201">
        <f>J35+E35</f>
        <v>30746025</v>
      </c>
    </row>
    <row r="38" spans="1:16" ht="15">
      <c r="D38" s="213" t="s">
        <v>57</v>
      </c>
      <c r="E38" s="212"/>
      <c r="F38" s="212"/>
      <c r="G38" s="212"/>
      <c r="H38" s="212"/>
      <c r="I38" s="212"/>
      <c r="J38" s="212"/>
      <c r="K38" s="213" t="s">
        <v>209</v>
      </c>
      <c r="L38" s="212"/>
    </row>
  </sheetData>
  <mergeCells count="23">
    <mergeCell ref="B9:B12"/>
    <mergeCell ref="C9:C12"/>
    <mergeCell ref="D9:D12"/>
    <mergeCell ref="E9:I9"/>
    <mergeCell ref="E10:E12"/>
    <mergeCell ref="F10:F12"/>
    <mergeCell ref="G10:H10"/>
    <mergeCell ref="L2:P4"/>
    <mergeCell ref="A5:P5"/>
    <mergeCell ref="A6:P6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9:A12"/>
  </mergeCells>
  <pageMargins left="0.196850393700787" right="0.196850393700787" top="0.39370078740157499" bottom="0.196850393700787" header="0" footer="0"/>
  <pageSetup paperSize="9" scale="73" fitToHeight="50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  <pageSetUpPr fitToPage="1"/>
  </sheetPr>
  <dimension ref="A1:AH32"/>
  <sheetViews>
    <sheetView showGridLines="0" showZeros="0" view="pageBreakPreview" topLeftCell="D1" zoomScale="60" zoomScaleNormal="60" workbookViewId="0">
      <selection activeCell="F26" sqref="F26:O26"/>
    </sheetView>
  </sheetViews>
  <sheetFormatPr defaultColWidth="7.85546875" defaultRowHeight="12.75"/>
  <cols>
    <col min="1" max="1" width="0.28515625" style="90" hidden="1" customWidth="1"/>
    <col min="2" max="2" width="3.7109375" style="90" hidden="1" customWidth="1"/>
    <col min="3" max="3" width="1" style="90" hidden="1" customWidth="1"/>
    <col min="4" max="4" width="17.5703125" style="90" customWidth="1"/>
    <col min="5" max="5" width="39.7109375" style="90" customWidth="1"/>
    <col min="6" max="6" width="16.28515625" style="7" customWidth="1"/>
    <col min="7" max="7" width="18.140625" style="7" customWidth="1"/>
    <col min="8" max="8" width="17.28515625" style="90" customWidth="1"/>
    <col min="9" max="16" width="17.5703125" style="90" customWidth="1"/>
    <col min="17" max="17" width="16.140625" style="90" customWidth="1"/>
    <col min="18" max="19" width="17.5703125" style="90" customWidth="1"/>
    <col min="20" max="20" width="21.5703125" style="90" customWidth="1"/>
    <col min="21" max="21" width="1.28515625" style="90" customWidth="1"/>
    <col min="22" max="23" width="16" style="90" hidden="1" customWidth="1"/>
    <col min="24" max="24" width="16.7109375" style="90" hidden="1" customWidth="1"/>
    <col min="25" max="25" width="16.140625" style="90" hidden="1" customWidth="1"/>
    <col min="26" max="26" width="2.140625" style="90" customWidth="1"/>
    <col min="27" max="27" width="16.42578125" style="90" customWidth="1"/>
    <col min="28" max="28" width="16.5703125" style="90" customWidth="1"/>
    <col min="29" max="29" width="18.5703125" style="90" customWidth="1"/>
    <col min="30" max="30" width="16.5703125" style="90" customWidth="1"/>
    <col min="31" max="31" width="22.42578125" style="90" customWidth="1"/>
    <col min="32" max="32" width="32" style="90" customWidth="1"/>
    <col min="33" max="33" width="14.7109375" style="90" customWidth="1"/>
    <col min="34" max="34" width="17.28515625" style="90" customWidth="1"/>
    <col min="35" max="16384" width="7.85546875" style="90"/>
  </cols>
  <sheetData>
    <row r="1" spans="1:34" ht="146.25" customHeight="1">
      <c r="E1" s="19"/>
      <c r="F1" s="98"/>
      <c r="G1" s="98"/>
      <c r="H1" s="92"/>
      <c r="I1" s="92"/>
      <c r="J1" s="92"/>
      <c r="K1" s="92"/>
      <c r="L1" s="92"/>
      <c r="M1" s="92"/>
      <c r="N1" s="92"/>
      <c r="O1" s="92"/>
      <c r="P1" s="92"/>
      <c r="Q1" s="92"/>
      <c r="R1" s="336" t="s">
        <v>327</v>
      </c>
      <c r="S1" s="336"/>
      <c r="T1" s="336"/>
      <c r="U1" s="336"/>
      <c r="V1" s="336"/>
      <c r="W1" s="336"/>
      <c r="X1" s="336"/>
      <c r="Y1" s="336"/>
      <c r="Z1" s="337"/>
    </row>
    <row r="2" spans="1:34" ht="45" customHeight="1">
      <c r="A2" s="17"/>
      <c r="B2" s="17"/>
      <c r="C2" s="17"/>
      <c r="D2" s="338" t="s">
        <v>326</v>
      </c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</row>
    <row r="3" spans="1:34" ht="0.75" hidden="1" customHeight="1">
      <c r="A3" s="17"/>
      <c r="B3" s="17"/>
      <c r="C3" s="17"/>
      <c r="D3" s="17"/>
      <c r="T3" s="18"/>
      <c r="U3" s="18"/>
      <c r="V3" s="18"/>
      <c r="W3" s="18"/>
      <c r="X3" s="18"/>
    </row>
    <row r="4" spans="1:34" ht="31.5" customHeight="1">
      <c r="A4" s="16"/>
      <c r="B4" s="10"/>
      <c r="C4" s="10"/>
      <c r="D4" s="15"/>
      <c r="E4" s="14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Z4" s="11"/>
    </row>
    <row r="5" spans="1:34" ht="24" customHeight="1">
      <c r="A5" s="9"/>
      <c r="B5" s="10"/>
      <c r="C5" s="10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</row>
    <row r="6" spans="1:34" s="11" customFormat="1">
      <c r="A6" s="13"/>
      <c r="B6" s="12"/>
      <c r="C6" s="12"/>
      <c r="D6" s="102"/>
      <c r="E6" s="102"/>
      <c r="F6" s="103"/>
      <c r="G6" s="103"/>
      <c r="H6" s="102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</row>
    <row r="7" spans="1:34" s="11" customFormat="1" ht="18.75">
      <c r="A7" s="13"/>
      <c r="B7" s="12"/>
      <c r="C7" s="12"/>
      <c r="D7" s="90"/>
      <c r="E7" s="90"/>
      <c r="F7" s="7"/>
      <c r="G7" s="7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228" t="s">
        <v>116</v>
      </c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</row>
    <row r="8" spans="1:34" s="11" customFormat="1">
      <c r="A8" s="13"/>
      <c r="B8" s="12"/>
      <c r="C8" s="12"/>
      <c r="D8" s="90"/>
      <c r="E8" s="90"/>
      <c r="F8" s="7"/>
      <c r="G8" s="7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</row>
    <row r="9" spans="1:34" s="11" customFormat="1" ht="15.75" customHeight="1">
      <c r="A9" s="13"/>
      <c r="B9" s="12"/>
      <c r="C9" s="12"/>
      <c r="D9" s="339" t="s">
        <v>2</v>
      </c>
      <c r="E9" s="339" t="s">
        <v>309</v>
      </c>
      <c r="F9" s="332" t="s">
        <v>310</v>
      </c>
      <c r="G9" s="333"/>
      <c r="H9" s="342"/>
      <c r="I9" s="333"/>
      <c r="J9" s="333"/>
      <c r="K9" s="333"/>
      <c r="L9" s="333"/>
      <c r="M9" s="333"/>
      <c r="N9" s="333"/>
      <c r="O9" s="333"/>
      <c r="P9" s="333"/>
      <c r="Q9" s="333"/>
      <c r="R9" s="333"/>
      <c r="S9" s="333"/>
      <c r="T9" s="342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</row>
    <row r="10" spans="1:34" ht="15.75" customHeight="1">
      <c r="A10" s="9"/>
      <c r="B10" s="10"/>
      <c r="C10" s="10"/>
      <c r="D10" s="340"/>
      <c r="E10" s="340"/>
      <c r="F10" s="330" t="s">
        <v>311</v>
      </c>
      <c r="G10" s="343"/>
      <c r="H10" s="324" t="s">
        <v>297</v>
      </c>
      <c r="I10" s="330" t="s">
        <v>312</v>
      </c>
      <c r="J10" s="331"/>
      <c r="K10" s="331"/>
      <c r="L10" s="331"/>
      <c r="M10" s="331"/>
      <c r="N10" s="331"/>
      <c r="O10" s="331"/>
      <c r="P10" s="331"/>
      <c r="Q10" s="331"/>
      <c r="R10" s="331"/>
      <c r="S10" s="331"/>
      <c r="T10" s="323" t="s">
        <v>297</v>
      </c>
    </row>
    <row r="11" spans="1:34" ht="15.75" customHeight="1">
      <c r="A11" s="9"/>
      <c r="B11" s="10"/>
      <c r="C11" s="10"/>
      <c r="D11" s="340"/>
      <c r="E11" s="340"/>
      <c r="F11" s="344"/>
      <c r="G11" s="345"/>
      <c r="H11" s="324"/>
      <c r="I11" s="332" t="s">
        <v>313</v>
      </c>
      <c r="J11" s="333"/>
      <c r="K11" s="333"/>
      <c r="L11" s="333"/>
      <c r="M11" s="333"/>
      <c r="N11" s="333"/>
      <c r="O11" s="333"/>
      <c r="P11" s="333"/>
      <c r="Q11" s="333"/>
      <c r="R11" s="333"/>
      <c r="S11" s="245"/>
      <c r="T11" s="324"/>
    </row>
    <row r="12" spans="1:34" ht="38.25" customHeight="1">
      <c r="A12" s="9"/>
      <c r="B12" s="10"/>
      <c r="C12" s="10"/>
      <c r="D12" s="340"/>
      <c r="E12" s="340"/>
      <c r="F12" s="229" t="s">
        <v>314</v>
      </c>
      <c r="G12" s="229" t="s">
        <v>315</v>
      </c>
      <c r="H12" s="324"/>
      <c r="I12" s="334" t="s">
        <v>240</v>
      </c>
      <c r="J12" s="335"/>
      <c r="K12" s="335"/>
      <c r="L12" s="335"/>
      <c r="M12" s="335"/>
      <c r="N12" s="335"/>
      <c r="O12" s="335"/>
      <c r="P12" s="335"/>
      <c r="Q12" s="335"/>
      <c r="R12" s="229" t="s">
        <v>244</v>
      </c>
      <c r="S12" s="229" t="s">
        <v>328</v>
      </c>
      <c r="T12" s="324"/>
    </row>
    <row r="13" spans="1:34" ht="38.25" customHeight="1">
      <c r="A13" s="9"/>
      <c r="B13" s="10"/>
      <c r="C13" s="10"/>
      <c r="D13" s="340"/>
      <c r="E13" s="340"/>
      <c r="F13" s="326" t="s">
        <v>305</v>
      </c>
      <c r="G13" s="326" t="s">
        <v>267</v>
      </c>
      <c r="H13" s="324"/>
      <c r="I13" s="326" t="s">
        <v>241</v>
      </c>
      <c r="J13" s="326" t="s">
        <v>242</v>
      </c>
      <c r="K13" s="326" t="s">
        <v>243</v>
      </c>
      <c r="L13" s="326" t="s">
        <v>60</v>
      </c>
      <c r="M13" s="328" t="s">
        <v>98</v>
      </c>
      <c r="N13" s="329"/>
      <c r="O13" s="329"/>
      <c r="P13" s="329"/>
      <c r="Q13" s="326" t="s">
        <v>96</v>
      </c>
      <c r="R13" s="326" t="s">
        <v>316</v>
      </c>
      <c r="S13" s="326" t="s">
        <v>329</v>
      </c>
      <c r="T13" s="324"/>
    </row>
    <row r="14" spans="1:34" ht="255" customHeight="1">
      <c r="A14" s="9"/>
      <c r="B14" s="10"/>
      <c r="C14" s="10"/>
      <c r="D14" s="341"/>
      <c r="E14" s="341"/>
      <c r="F14" s="327"/>
      <c r="G14" s="327"/>
      <c r="H14" s="325"/>
      <c r="I14" s="327"/>
      <c r="J14" s="327"/>
      <c r="K14" s="327"/>
      <c r="L14" s="327"/>
      <c r="M14" s="230" t="s">
        <v>277</v>
      </c>
      <c r="N14" s="230" t="s">
        <v>317</v>
      </c>
      <c r="O14" s="230" t="s">
        <v>97</v>
      </c>
      <c r="P14" s="230" t="s">
        <v>275</v>
      </c>
      <c r="Q14" s="327"/>
      <c r="R14" s="327"/>
      <c r="S14" s="327"/>
      <c r="T14" s="325"/>
    </row>
    <row r="15" spans="1:34" ht="15.75" customHeight="1">
      <c r="A15" s="9"/>
      <c r="B15" s="10"/>
      <c r="C15" s="10"/>
      <c r="D15" s="231">
        <v>1</v>
      </c>
      <c r="E15" s="231">
        <v>2</v>
      </c>
      <c r="F15" s="232">
        <v>3</v>
      </c>
      <c r="G15" s="232">
        <v>4</v>
      </c>
      <c r="H15" s="233">
        <v>9</v>
      </c>
      <c r="I15" s="230"/>
      <c r="J15" s="230"/>
      <c r="K15" s="230"/>
      <c r="L15" s="232"/>
      <c r="M15" s="232"/>
      <c r="N15" s="232"/>
      <c r="O15" s="232"/>
      <c r="P15" s="232"/>
      <c r="Q15" s="232">
        <v>13</v>
      </c>
      <c r="R15" s="230"/>
      <c r="S15" s="230"/>
      <c r="T15" s="233">
        <v>16</v>
      </c>
    </row>
    <row r="16" spans="1:34" ht="30" customHeight="1">
      <c r="A16" s="9"/>
      <c r="B16" s="10"/>
      <c r="C16" s="10"/>
      <c r="D16" s="234" t="s">
        <v>94</v>
      </c>
      <c r="E16" s="235" t="s">
        <v>318</v>
      </c>
      <c r="F16" s="236"/>
      <c r="G16" s="237">
        <v>828325</v>
      </c>
      <c r="H16" s="237">
        <f>G16</f>
        <v>828325</v>
      </c>
      <c r="I16" s="236"/>
      <c r="J16" s="236"/>
      <c r="K16" s="236"/>
      <c r="L16" s="236"/>
      <c r="M16" s="236"/>
      <c r="N16" s="236"/>
      <c r="O16" s="236"/>
      <c r="P16" s="236"/>
      <c r="Q16" s="238">
        <v>3600</v>
      </c>
      <c r="R16" s="230"/>
      <c r="S16" s="230"/>
      <c r="T16" s="238">
        <f>Q16</f>
        <v>3600</v>
      </c>
    </row>
    <row r="17" spans="1:20" ht="32.25">
      <c r="A17" s="9"/>
      <c r="B17" s="10"/>
      <c r="C17" s="10"/>
      <c r="D17" s="234" t="s">
        <v>95</v>
      </c>
      <c r="E17" s="239" t="s">
        <v>319</v>
      </c>
      <c r="F17" s="236"/>
      <c r="G17" s="236"/>
      <c r="H17" s="236"/>
      <c r="I17" s="237">
        <v>14810</v>
      </c>
      <c r="J17" s="237">
        <v>25000</v>
      </c>
      <c r="K17" s="237">
        <v>1380</v>
      </c>
      <c r="L17" s="237"/>
      <c r="M17" s="237"/>
      <c r="N17" s="237"/>
      <c r="O17" s="237"/>
      <c r="P17" s="236"/>
      <c r="Q17" s="238"/>
      <c r="R17" s="238"/>
      <c r="S17" s="238"/>
      <c r="T17" s="238">
        <f>I17+J17+K17</f>
        <v>41190</v>
      </c>
    </row>
    <row r="18" spans="1:20" ht="33.75" customHeight="1">
      <c r="A18" s="9"/>
      <c r="D18" s="240" t="s">
        <v>320</v>
      </c>
      <c r="E18" s="239" t="s">
        <v>93</v>
      </c>
      <c r="F18" s="236"/>
      <c r="G18" s="236"/>
      <c r="H18" s="236"/>
      <c r="I18" s="236"/>
      <c r="J18" s="236"/>
      <c r="K18" s="236"/>
      <c r="L18" s="241">
        <f>M18+N18+O18+P18</f>
        <v>456742</v>
      </c>
      <c r="M18" s="241">
        <v>70000</v>
      </c>
      <c r="N18" s="241">
        <v>170000</v>
      </c>
      <c r="O18" s="238">
        <v>150000</v>
      </c>
      <c r="P18" s="238">
        <v>66742</v>
      </c>
      <c r="Q18" s="236"/>
      <c r="R18" s="242">
        <v>664900</v>
      </c>
      <c r="S18" s="242"/>
      <c r="T18" s="238">
        <f>L18+R18</f>
        <v>1121642</v>
      </c>
    </row>
    <row r="19" spans="1:20" ht="28.5" customHeight="1">
      <c r="A19" s="9"/>
      <c r="D19" s="240" t="s">
        <v>321</v>
      </c>
      <c r="E19" s="239" t="s">
        <v>322</v>
      </c>
      <c r="F19" s="237">
        <v>80300</v>
      </c>
      <c r="G19" s="237"/>
      <c r="H19" s="237">
        <f>F19</f>
        <v>80300</v>
      </c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>
        <v>0</v>
      </c>
    </row>
    <row r="20" spans="1:20" ht="28.5" customHeight="1">
      <c r="A20" s="9"/>
      <c r="D20" s="243"/>
      <c r="E20" s="239" t="s">
        <v>323</v>
      </c>
      <c r="F20" s="237"/>
      <c r="G20" s="237"/>
      <c r="H20" s="237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42">
        <v>417300</v>
      </c>
      <c r="T20" s="238">
        <f>S20</f>
        <v>417300</v>
      </c>
    </row>
    <row r="21" spans="1:20" ht="29.25" customHeight="1">
      <c r="A21" s="9"/>
      <c r="D21" s="244"/>
      <c r="E21" s="244" t="s">
        <v>301</v>
      </c>
      <c r="F21" s="237">
        <f>F19</f>
        <v>80300</v>
      </c>
      <c r="G21" s="237">
        <f>G16</f>
        <v>828325</v>
      </c>
      <c r="H21" s="237">
        <f>H16+H17+H18+H19+H20</f>
        <v>908625</v>
      </c>
      <c r="I21" s="242">
        <f>I17</f>
        <v>14810</v>
      </c>
      <c r="J21" s="242">
        <f>J17</f>
        <v>25000</v>
      </c>
      <c r="K21" s="242">
        <f>K17</f>
        <v>1380</v>
      </c>
      <c r="L21" s="242">
        <f>L18</f>
        <v>456742</v>
      </c>
      <c r="M21" s="242">
        <f>M18</f>
        <v>70000</v>
      </c>
      <c r="N21" s="242">
        <f>N18</f>
        <v>170000</v>
      </c>
      <c r="O21" s="242">
        <f>O18</f>
        <v>150000</v>
      </c>
      <c r="P21" s="242">
        <f>P18</f>
        <v>66742</v>
      </c>
      <c r="Q21" s="242">
        <f>Q16</f>
        <v>3600</v>
      </c>
      <c r="R21" s="242">
        <f>R18</f>
        <v>664900</v>
      </c>
      <c r="S21" s="242">
        <f>S18</f>
        <v>0</v>
      </c>
      <c r="T21" s="238">
        <f>T16+T17+T18+T19+T20</f>
        <v>1583732</v>
      </c>
    </row>
    <row r="22" spans="1:20" ht="16.5" thickBot="1">
      <c r="C22" s="8"/>
    </row>
    <row r="26" spans="1:20" ht="21" customHeight="1">
      <c r="F26" s="322" t="s">
        <v>89</v>
      </c>
      <c r="G26" s="322"/>
      <c r="H26" s="227"/>
      <c r="I26" s="227"/>
      <c r="N26" s="322" t="s">
        <v>209</v>
      </c>
      <c r="O26" s="322"/>
    </row>
    <row r="32" spans="1:20" ht="45.75" customHeight="1"/>
  </sheetData>
  <mergeCells count="24">
    <mergeCell ref="R1:Z1"/>
    <mergeCell ref="D2:Y2"/>
    <mergeCell ref="D9:D14"/>
    <mergeCell ref="E9:E14"/>
    <mergeCell ref="F9:H9"/>
    <mergeCell ref="I9:T9"/>
    <mergeCell ref="F10:G11"/>
    <mergeCell ref="H10:H14"/>
    <mergeCell ref="S13:S14"/>
    <mergeCell ref="F26:G26"/>
    <mergeCell ref="T10:T14"/>
    <mergeCell ref="L13:L14"/>
    <mergeCell ref="M13:P13"/>
    <mergeCell ref="Q13:Q14"/>
    <mergeCell ref="R13:R14"/>
    <mergeCell ref="I13:I14"/>
    <mergeCell ref="J13:J14"/>
    <mergeCell ref="K13:K14"/>
    <mergeCell ref="F13:F14"/>
    <mergeCell ref="G13:G14"/>
    <mergeCell ref="I10:S10"/>
    <mergeCell ref="I11:R11"/>
    <mergeCell ref="I12:Q12"/>
    <mergeCell ref="N26:O26"/>
  </mergeCells>
  <printOptions horizontalCentered="1"/>
  <pageMargins left="0.19685039370078741" right="0" top="0.59055118110236227" bottom="0.39370078740157483" header="0.31496062992125984" footer="0.31496062992125984"/>
  <pageSetup paperSize="9" scale="49" fitToHeight="0" orientation="landscape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Q45"/>
  <sheetViews>
    <sheetView tabSelected="1" zoomScale="80" zoomScaleNormal="80" zoomScaleSheetLayoutView="69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F21" sqref="F21"/>
    </sheetView>
  </sheetViews>
  <sheetFormatPr defaultRowHeight="18.600000000000001" customHeight="1"/>
  <cols>
    <col min="1" max="1" width="2.42578125" style="42" customWidth="1"/>
    <col min="2" max="2" width="72" style="42" customWidth="1"/>
    <col min="3" max="3" width="16.85546875" style="42" customWidth="1"/>
    <col min="4" max="4" width="14.28515625" style="42" customWidth="1"/>
    <col min="5" max="5" width="14.140625" style="42" customWidth="1"/>
    <col min="6" max="6" width="15.42578125" style="42" customWidth="1"/>
    <col min="7" max="7" width="17.42578125" style="42" customWidth="1"/>
    <col min="8" max="8" width="16.140625" style="42" customWidth="1"/>
    <col min="9" max="9" width="15.140625" style="42" customWidth="1"/>
    <col min="10" max="10" width="17.28515625" style="42" customWidth="1"/>
    <col min="11" max="11" width="14.5703125" style="42" customWidth="1"/>
    <col min="12" max="16384" width="9.140625" style="42"/>
  </cols>
  <sheetData>
    <row r="1" spans="1:14" ht="28.5" customHeight="1">
      <c r="B1" s="40"/>
      <c r="C1" s="40"/>
      <c r="D1" s="40"/>
      <c r="E1" s="41"/>
      <c r="F1" s="40"/>
      <c r="G1" s="40"/>
      <c r="H1" s="192" t="s">
        <v>248</v>
      </c>
      <c r="I1" s="101"/>
      <c r="J1" s="101"/>
      <c r="K1" s="101"/>
    </row>
    <row r="2" spans="1:14" ht="18.600000000000001" customHeight="1">
      <c r="H2" s="346" t="s">
        <v>404</v>
      </c>
      <c r="I2" s="346"/>
      <c r="J2" s="346"/>
      <c r="K2" s="346"/>
    </row>
    <row r="3" spans="1:14" ht="21.75" customHeight="1">
      <c r="H3" s="346"/>
      <c r="I3" s="346"/>
      <c r="J3" s="346"/>
      <c r="K3" s="346"/>
    </row>
    <row r="4" spans="1:14" ht="21.75" customHeight="1">
      <c r="H4" s="100"/>
      <c r="I4" s="100"/>
      <c r="J4" s="100"/>
      <c r="K4" s="100"/>
    </row>
    <row r="5" spans="1:14" ht="18.600000000000001" customHeight="1">
      <c r="A5" s="99"/>
      <c r="B5" s="347" t="s">
        <v>123</v>
      </c>
      <c r="C5" s="347"/>
      <c r="D5" s="347"/>
      <c r="E5" s="347"/>
      <c r="F5" s="347"/>
      <c r="G5" s="347"/>
      <c r="H5" s="347"/>
      <c r="I5" s="347"/>
      <c r="J5" s="347"/>
      <c r="K5" s="347"/>
    </row>
    <row r="6" spans="1:14" ht="18.600000000000001" customHeight="1">
      <c r="A6" s="99"/>
      <c r="B6" s="347" t="s">
        <v>308</v>
      </c>
      <c r="C6" s="347"/>
      <c r="D6" s="347"/>
      <c r="E6" s="347"/>
      <c r="F6" s="347"/>
      <c r="G6" s="347"/>
      <c r="H6" s="347"/>
      <c r="I6" s="347"/>
      <c r="J6" s="347"/>
      <c r="K6" s="347"/>
    </row>
    <row r="8" spans="1:14" ht="18.600000000000001" customHeight="1">
      <c r="B8" s="348" t="s">
        <v>122</v>
      </c>
      <c r="C8" s="349" t="s">
        <v>121</v>
      </c>
      <c r="D8" s="349"/>
      <c r="E8" s="349"/>
      <c r="F8" s="350" t="s">
        <v>120</v>
      </c>
      <c r="G8" s="350"/>
      <c r="H8" s="350"/>
      <c r="I8" s="349" t="s">
        <v>87</v>
      </c>
      <c r="J8" s="349"/>
      <c r="K8" s="349"/>
    </row>
    <row r="9" spans="1:14" ht="29.25" customHeight="1">
      <c r="B9" s="348"/>
      <c r="C9" s="104" t="s">
        <v>119</v>
      </c>
      <c r="D9" s="104" t="s">
        <v>118</v>
      </c>
      <c r="E9" s="104" t="s">
        <v>117</v>
      </c>
      <c r="F9" s="104" t="s">
        <v>119</v>
      </c>
      <c r="G9" s="104" t="s">
        <v>278</v>
      </c>
      <c r="H9" s="104" t="s">
        <v>117</v>
      </c>
      <c r="I9" s="105" t="s">
        <v>119</v>
      </c>
      <c r="J9" s="105" t="s">
        <v>278</v>
      </c>
      <c r="K9" s="105" t="s">
        <v>117</v>
      </c>
    </row>
    <row r="10" spans="1:14" ht="18.600000000000001" customHeight="1">
      <c r="B10" s="348"/>
      <c r="C10" s="106" t="s">
        <v>210</v>
      </c>
      <c r="D10" s="106" t="s">
        <v>211</v>
      </c>
      <c r="E10" s="106" t="s">
        <v>212</v>
      </c>
      <c r="F10" s="106" t="s">
        <v>210</v>
      </c>
      <c r="G10" s="106" t="s">
        <v>211</v>
      </c>
      <c r="H10" s="106" t="s">
        <v>212</v>
      </c>
      <c r="I10" s="106" t="s">
        <v>210</v>
      </c>
      <c r="J10" s="106" t="s">
        <v>211</v>
      </c>
      <c r="K10" s="106" t="s">
        <v>212</v>
      </c>
    </row>
    <row r="11" spans="1:14" s="43" customFormat="1" ht="18" customHeight="1">
      <c r="B11" s="107">
        <v>1</v>
      </c>
      <c r="C11" s="107">
        <v>2</v>
      </c>
      <c r="D11" s="107">
        <v>3</v>
      </c>
      <c r="E11" s="107">
        <v>4</v>
      </c>
      <c r="F11" s="107">
        <v>6</v>
      </c>
      <c r="G11" s="107">
        <v>7</v>
      </c>
      <c r="H11" s="107">
        <v>8</v>
      </c>
      <c r="I11" s="107">
        <v>10</v>
      </c>
      <c r="J11" s="107">
        <v>11</v>
      </c>
      <c r="K11" s="107">
        <v>12</v>
      </c>
      <c r="L11" s="42"/>
      <c r="M11" s="42"/>
      <c r="N11" s="42"/>
    </row>
    <row r="12" spans="1:14" ht="18.600000000000001" customHeight="1">
      <c r="B12" s="108" t="s">
        <v>115</v>
      </c>
      <c r="C12" s="109">
        <f t="shared" ref="C12:K12" si="0">C14</f>
        <v>0</v>
      </c>
      <c r="D12" s="109">
        <f t="shared" si="0"/>
        <v>5.74</v>
      </c>
      <c r="E12" s="109">
        <f t="shared" si="0"/>
        <v>5.3</v>
      </c>
      <c r="F12" s="109">
        <f t="shared" si="0"/>
        <v>0</v>
      </c>
      <c r="G12" s="109">
        <f t="shared" si="0"/>
        <v>0</v>
      </c>
      <c r="H12" s="109">
        <f t="shared" si="0"/>
        <v>0</v>
      </c>
      <c r="I12" s="109">
        <f t="shared" si="0"/>
        <v>0</v>
      </c>
      <c r="J12" s="109">
        <f t="shared" si="0"/>
        <v>5.74</v>
      </c>
      <c r="K12" s="109">
        <f t="shared" si="0"/>
        <v>5.3</v>
      </c>
    </row>
    <row r="13" spans="1:14" ht="18.600000000000001" customHeight="1">
      <c r="B13" s="110" t="s">
        <v>81</v>
      </c>
      <c r="C13" s="111">
        <v>0</v>
      </c>
      <c r="D13" s="111">
        <v>5.74</v>
      </c>
      <c r="E13" s="111">
        <v>5.3</v>
      </c>
      <c r="F13" s="111">
        <v>0</v>
      </c>
      <c r="G13" s="111">
        <v>0</v>
      </c>
      <c r="H13" s="111">
        <v>0</v>
      </c>
      <c r="I13" s="111">
        <f>C13+F13</f>
        <v>0</v>
      </c>
      <c r="J13" s="111">
        <f>D13+G13</f>
        <v>5.74</v>
      </c>
      <c r="K13" s="111">
        <f>E13+H13</f>
        <v>5.3</v>
      </c>
    </row>
    <row r="14" spans="1:14" ht="18.600000000000001" customHeight="1">
      <c r="B14" s="112" t="s">
        <v>284</v>
      </c>
      <c r="C14" s="109">
        <f t="shared" ref="C14:H14" si="1">C13</f>
        <v>0</v>
      </c>
      <c r="D14" s="109">
        <f t="shared" si="1"/>
        <v>5.74</v>
      </c>
      <c r="E14" s="109">
        <f t="shared" si="1"/>
        <v>5.3</v>
      </c>
      <c r="F14" s="109">
        <f t="shared" si="1"/>
        <v>0</v>
      </c>
      <c r="G14" s="109">
        <f t="shared" si="1"/>
        <v>0</v>
      </c>
      <c r="H14" s="109">
        <f t="shared" si="1"/>
        <v>0</v>
      </c>
      <c r="I14" s="109">
        <f>I13</f>
        <v>0</v>
      </c>
      <c r="J14" s="109">
        <f>J13</f>
        <v>5.74</v>
      </c>
      <c r="K14" s="109">
        <f>K13</f>
        <v>5.3</v>
      </c>
    </row>
    <row r="15" spans="1:14" s="44" customFormat="1" ht="18" customHeight="1">
      <c r="B15" s="113" t="s">
        <v>114</v>
      </c>
      <c r="C15" s="109">
        <f t="shared" ref="C15:H15" si="2">C17</f>
        <v>0</v>
      </c>
      <c r="D15" s="109">
        <f t="shared" si="2"/>
        <v>3.665</v>
      </c>
      <c r="E15" s="109">
        <f t="shared" si="2"/>
        <v>1.1000000000000001</v>
      </c>
      <c r="F15" s="109">
        <f t="shared" si="2"/>
        <v>0</v>
      </c>
      <c r="G15" s="109">
        <f t="shared" si="2"/>
        <v>0</v>
      </c>
      <c r="H15" s="109">
        <f t="shared" si="2"/>
        <v>0</v>
      </c>
      <c r="I15" s="109">
        <f>I17</f>
        <v>0</v>
      </c>
      <c r="J15" s="109">
        <f>J17</f>
        <v>3.665</v>
      </c>
      <c r="K15" s="109">
        <f>K17</f>
        <v>1.1000000000000001</v>
      </c>
      <c r="L15" s="42"/>
      <c r="M15" s="42"/>
      <c r="N15" s="42"/>
    </row>
    <row r="16" spans="1:14" ht="29.25" customHeight="1">
      <c r="B16" s="114" t="s">
        <v>113</v>
      </c>
      <c r="C16" s="111">
        <v>0</v>
      </c>
      <c r="D16" s="111">
        <v>3.665</v>
      </c>
      <c r="E16" s="111">
        <v>1.1000000000000001</v>
      </c>
      <c r="F16" s="111">
        <v>0</v>
      </c>
      <c r="G16" s="111">
        <v>0</v>
      </c>
      <c r="H16" s="111">
        <v>0</v>
      </c>
      <c r="I16" s="111">
        <f>C16+F16</f>
        <v>0</v>
      </c>
      <c r="J16" s="111">
        <f>D16+G16</f>
        <v>3.665</v>
      </c>
      <c r="K16" s="111">
        <f>E16+H16</f>
        <v>1.1000000000000001</v>
      </c>
    </row>
    <row r="17" spans="2:14" s="44" customFormat="1" ht="18" customHeight="1">
      <c r="B17" s="112" t="s">
        <v>285</v>
      </c>
      <c r="C17" s="109">
        <f t="shared" ref="C17:H17" si="3">C16</f>
        <v>0</v>
      </c>
      <c r="D17" s="109">
        <f t="shared" si="3"/>
        <v>3.665</v>
      </c>
      <c r="E17" s="109">
        <f t="shared" si="3"/>
        <v>1.1000000000000001</v>
      </c>
      <c r="F17" s="109">
        <f t="shared" si="3"/>
        <v>0</v>
      </c>
      <c r="G17" s="109">
        <f t="shared" si="3"/>
        <v>0</v>
      </c>
      <c r="H17" s="109">
        <f t="shared" si="3"/>
        <v>0</v>
      </c>
      <c r="I17" s="109">
        <f>I16</f>
        <v>0</v>
      </c>
      <c r="J17" s="109">
        <f>J16</f>
        <v>3.665</v>
      </c>
      <c r="K17" s="109">
        <f>K16</f>
        <v>1.1000000000000001</v>
      </c>
      <c r="L17" s="42"/>
      <c r="M17" s="42"/>
      <c r="N17" s="42"/>
    </row>
    <row r="18" spans="2:14" s="44" customFormat="1" ht="18.75" customHeight="1">
      <c r="B18" s="113" t="s">
        <v>112</v>
      </c>
      <c r="C18" s="109">
        <f t="shared" ref="C18:K18" si="4">C21</f>
        <v>0</v>
      </c>
      <c r="D18" s="109">
        <f t="shared" si="4"/>
        <v>69.27</v>
      </c>
      <c r="E18" s="109">
        <f t="shared" si="4"/>
        <v>93.26</v>
      </c>
      <c r="F18" s="109">
        <f t="shared" si="4"/>
        <v>0</v>
      </c>
      <c r="G18" s="109">
        <f t="shared" si="4"/>
        <v>0</v>
      </c>
      <c r="H18" s="109">
        <f t="shared" si="4"/>
        <v>0</v>
      </c>
      <c r="I18" s="109">
        <f t="shared" si="4"/>
        <v>0</v>
      </c>
      <c r="J18" s="109">
        <f t="shared" si="4"/>
        <v>69.27</v>
      </c>
      <c r="K18" s="109">
        <f t="shared" si="4"/>
        <v>93.26</v>
      </c>
      <c r="L18" s="42"/>
      <c r="M18" s="42"/>
      <c r="N18" s="42"/>
    </row>
    <row r="19" spans="2:14" ht="17.25" customHeight="1">
      <c r="B19" s="115" t="s">
        <v>111</v>
      </c>
      <c r="C19" s="111">
        <v>0</v>
      </c>
      <c r="D19" s="111">
        <v>54.67</v>
      </c>
      <c r="E19" s="111">
        <v>76.760000000000005</v>
      </c>
      <c r="F19" s="111">
        <v>0</v>
      </c>
      <c r="G19" s="111">
        <v>0</v>
      </c>
      <c r="H19" s="111">
        <v>0</v>
      </c>
      <c r="I19" s="111">
        <f t="shared" ref="I19:K32" si="5">C19+F19</f>
        <v>0</v>
      </c>
      <c r="J19" s="111">
        <f t="shared" si="5"/>
        <v>54.67</v>
      </c>
      <c r="K19" s="111">
        <f t="shared" si="5"/>
        <v>76.760000000000005</v>
      </c>
    </row>
    <row r="20" spans="2:14" ht="16.5" customHeight="1">
      <c r="B20" s="115" t="s">
        <v>110</v>
      </c>
      <c r="C20" s="111">
        <v>0</v>
      </c>
      <c r="D20" s="111">
        <v>14.6</v>
      </c>
      <c r="E20" s="111">
        <v>16.5</v>
      </c>
      <c r="F20" s="111">
        <v>0</v>
      </c>
      <c r="G20" s="111">
        <v>0</v>
      </c>
      <c r="H20" s="111">
        <v>0</v>
      </c>
      <c r="I20" s="111">
        <f t="shared" si="5"/>
        <v>0</v>
      </c>
      <c r="J20" s="111">
        <f t="shared" si="5"/>
        <v>14.6</v>
      </c>
      <c r="K20" s="111">
        <f t="shared" si="5"/>
        <v>16.5</v>
      </c>
    </row>
    <row r="21" spans="2:14" ht="15" customHeight="1">
      <c r="B21" s="112" t="s">
        <v>286</v>
      </c>
      <c r="C21" s="109">
        <f>SUM(C19:C20)</f>
        <v>0</v>
      </c>
      <c r="D21" s="109">
        <f>SUM(D19:D20)</f>
        <v>69.27</v>
      </c>
      <c r="E21" s="109">
        <f>SUM(E19:E20)</f>
        <v>93.26</v>
      </c>
      <c r="F21" s="109">
        <f>SUM(F23:F24)</f>
        <v>0</v>
      </c>
      <c r="G21" s="109">
        <f>SUM(G19:G20)</f>
        <v>0</v>
      </c>
      <c r="H21" s="109">
        <f>SUM(H19:H20)</f>
        <v>0</v>
      </c>
      <c r="I21" s="109">
        <f t="shared" si="5"/>
        <v>0</v>
      </c>
      <c r="J21" s="109">
        <f t="shared" si="5"/>
        <v>69.27</v>
      </c>
      <c r="K21" s="109">
        <f t="shared" si="5"/>
        <v>93.26</v>
      </c>
    </row>
    <row r="22" spans="2:14" ht="18" customHeight="1">
      <c r="B22" s="113" t="s">
        <v>109</v>
      </c>
      <c r="C22" s="116">
        <f>C25</f>
        <v>0</v>
      </c>
      <c r="D22" s="116">
        <f>D23+D24</f>
        <v>22</v>
      </c>
      <c r="E22" s="116">
        <f>E25</f>
        <v>20.34</v>
      </c>
      <c r="F22" s="116">
        <f>F25</f>
        <v>0</v>
      </c>
      <c r="G22" s="116">
        <f>G25</f>
        <v>0</v>
      </c>
      <c r="H22" s="116">
        <f>H31</f>
        <v>0</v>
      </c>
      <c r="I22" s="116">
        <f t="shared" si="5"/>
        <v>0</v>
      </c>
      <c r="J22" s="116">
        <f t="shared" si="5"/>
        <v>22</v>
      </c>
      <c r="K22" s="116">
        <f t="shared" si="5"/>
        <v>20.34</v>
      </c>
    </row>
    <row r="23" spans="2:14" ht="17.25" customHeight="1">
      <c r="B23" s="115" t="s">
        <v>108</v>
      </c>
      <c r="C23" s="111">
        <v>0</v>
      </c>
      <c r="D23" s="111">
        <v>14</v>
      </c>
      <c r="E23" s="111">
        <v>13.44</v>
      </c>
      <c r="F23" s="111">
        <v>0</v>
      </c>
      <c r="G23" s="111">
        <v>0</v>
      </c>
      <c r="H23" s="111">
        <v>0</v>
      </c>
      <c r="I23" s="111">
        <f t="shared" si="5"/>
        <v>0</v>
      </c>
      <c r="J23" s="111">
        <f t="shared" si="5"/>
        <v>14</v>
      </c>
      <c r="K23" s="111">
        <f t="shared" si="5"/>
        <v>13.44</v>
      </c>
    </row>
    <row r="24" spans="2:14" ht="15" customHeight="1">
      <c r="B24" s="115" t="s">
        <v>107</v>
      </c>
      <c r="C24" s="111">
        <v>0</v>
      </c>
      <c r="D24" s="111">
        <v>8</v>
      </c>
      <c r="E24" s="111">
        <v>6.9</v>
      </c>
      <c r="F24" s="111">
        <v>0</v>
      </c>
      <c r="G24" s="111">
        <v>0</v>
      </c>
      <c r="H24" s="111">
        <v>0</v>
      </c>
      <c r="I24" s="111">
        <f t="shared" si="5"/>
        <v>0</v>
      </c>
      <c r="J24" s="111">
        <f t="shared" si="5"/>
        <v>8</v>
      </c>
      <c r="K24" s="111">
        <f t="shared" si="5"/>
        <v>6.9</v>
      </c>
    </row>
    <row r="25" spans="2:14" ht="18.600000000000001" customHeight="1">
      <c r="B25" s="112" t="s">
        <v>287</v>
      </c>
      <c r="C25" s="117">
        <f>SUM(C23:C24)</f>
        <v>0</v>
      </c>
      <c r="D25" s="117">
        <f>SUM(D23:D24)</f>
        <v>22</v>
      </c>
      <c r="E25" s="117">
        <f>SUM(E23:E24)</f>
        <v>20.34</v>
      </c>
      <c r="F25" s="117">
        <v>0</v>
      </c>
      <c r="G25" s="117">
        <f>SUM(G23:G24)</f>
        <v>0</v>
      </c>
      <c r="H25" s="117">
        <f>SUM(H23:H24)</f>
        <v>0</v>
      </c>
      <c r="I25" s="118">
        <f t="shared" si="5"/>
        <v>0</v>
      </c>
      <c r="J25" s="118">
        <f t="shared" si="5"/>
        <v>22</v>
      </c>
      <c r="K25" s="118">
        <f t="shared" si="5"/>
        <v>20.34</v>
      </c>
    </row>
    <row r="26" spans="2:14" ht="18.600000000000001" customHeight="1">
      <c r="B26" s="113" t="s">
        <v>106</v>
      </c>
      <c r="C26" s="116">
        <f>C29</f>
        <v>0</v>
      </c>
      <c r="D26" s="116">
        <f>D29</f>
        <v>44.634999999999998</v>
      </c>
      <c r="E26" s="116">
        <v>0</v>
      </c>
      <c r="F26" s="116">
        <f>F29</f>
        <v>0</v>
      </c>
      <c r="G26" s="116">
        <f>G29</f>
        <v>0</v>
      </c>
      <c r="H26" s="116">
        <f>H29</f>
        <v>0</v>
      </c>
      <c r="I26" s="116">
        <f t="shared" si="5"/>
        <v>0</v>
      </c>
      <c r="J26" s="116">
        <f t="shared" si="5"/>
        <v>44.634999999999998</v>
      </c>
      <c r="K26" s="116">
        <f t="shared" si="5"/>
        <v>0</v>
      </c>
    </row>
    <row r="27" spans="2:14" ht="18" customHeight="1">
      <c r="B27" s="119" t="s">
        <v>105</v>
      </c>
      <c r="C27" s="111">
        <v>0</v>
      </c>
      <c r="D27" s="194">
        <v>44.564999999999998</v>
      </c>
      <c r="E27" s="111">
        <v>0</v>
      </c>
      <c r="F27" s="111">
        <v>0</v>
      </c>
      <c r="G27" s="111">
        <v>0</v>
      </c>
      <c r="H27" s="111">
        <v>0</v>
      </c>
      <c r="I27" s="111">
        <f t="shared" si="5"/>
        <v>0</v>
      </c>
      <c r="J27" s="111">
        <f t="shared" si="5"/>
        <v>44.564999999999998</v>
      </c>
      <c r="K27" s="111">
        <f t="shared" si="5"/>
        <v>0</v>
      </c>
    </row>
    <row r="28" spans="2:14" ht="18.600000000000001" customHeight="1">
      <c r="B28" s="115" t="s">
        <v>104</v>
      </c>
      <c r="C28" s="111">
        <v>0</v>
      </c>
      <c r="D28" s="111">
        <v>7.0000000000000007E-2</v>
      </c>
      <c r="E28" s="111">
        <v>0</v>
      </c>
      <c r="F28" s="111">
        <v>0</v>
      </c>
      <c r="G28" s="111">
        <v>0</v>
      </c>
      <c r="H28" s="111">
        <v>0</v>
      </c>
      <c r="I28" s="111">
        <f t="shared" si="5"/>
        <v>0</v>
      </c>
      <c r="J28" s="111">
        <f t="shared" si="5"/>
        <v>7.0000000000000007E-2</v>
      </c>
      <c r="K28" s="111">
        <f t="shared" si="5"/>
        <v>0</v>
      </c>
    </row>
    <row r="29" spans="2:14" s="44" customFormat="1" ht="18.600000000000001" customHeight="1">
      <c r="B29" s="112" t="s">
        <v>288</v>
      </c>
      <c r="C29" s="109">
        <f>SUM(C27:C28)</f>
        <v>0</v>
      </c>
      <c r="D29" s="109">
        <f>SUM(D27:D28)</f>
        <v>44.634999999999998</v>
      </c>
      <c r="E29" s="109">
        <f>SUM(E27:E28)</f>
        <v>0</v>
      </c>
      <c r="F29" s="109">
        <v>0</v>
      </c>
      <c r="G29" s="109">
        <v>0</v>
      </c>
      <c r="H29" s="109">
        <f>SUM(H27:H28)</f>
        <v>0</v>
      </c>
      <c r="I29" s="109">
        <f t="shared" si="5"/>
        <v>0</v>
      </c>
      <c r="J29" s="109">
        <f t="shared" si="5"/>
        <v>44.634999999999998</v>
      </c>
      <c r="K29" s="109">
        <f t="shared" si="5"/>
        <v>0</v>
      </c>
      <c r="L29" s="42"/>
      <c r="M29" s="42"/>
      <c r="N29" s="42"/>
    </row>
    <row r="30" spans="2:14" s="44" customFormat="1" ht="18.600000000000001" customHeight="1">
      <c r="B30" s="113" t="s">
        <v>103</v>
      </c>
      <c r="C30" s="116">
        <f t="shared" ref="C30:H30" si="6">C33</f>
        <v>0</v>
      </c>
      <c r="D30" s="116">
        <f t="shared" si="6"/>
        <v>4.6900000000000004</v>
      </c>
      <c r="E30" s="116">
        <f t="shared" si="6"/>
        <v>0</v>
      </c>
      <c r="F30" s="116">
        <f t="shared" si="6"/>
        <v>0</v>
      </c>
      <c r="G30" s="116">
        <f t="shared" si="6"/>
        <v>0</v>
      </c>
      <c r="H30" s="116">
        <f t="shared" si="6"/>
        <v>0</v>
      </c>
      <c r="I30" s="116">
        <f t="shared" si="5"/>
        <v>0</v>
      </c>
      <c r="J30" s="116">
        <f t="shared" si="5"/>
        <v>4.6900000000000004</v>
      </c>
      <c r="K30" s="116">
        <f t="shared" si="5"/>
        <v>0</v>
      </c>
      <c r="L30" s="42"/>
      <c r="M30" s="42"/>
      <c r="N30" s="42"/>
    </row>
    <row r="31" spans="2:14" ht="19.5" customHeight="1">
      <c r="B31" s="120" t="s">
        <v>102</v>
      </c>
      <c r="C31" s="111">
        <v>0</v>
      </c>
      <c r="D31" s="111">
        <v>4.0780000000000003</v>
      </c>
      <c r="E31" s="111">
        <v>0</v>
      </c>
      <c r="F31" s="111">
        <v>0</v>
      </c>
      <c r="G31" s="111">
        <v>0</v>
      </c>
      <c r="H31" s="111">
        <v>0</v>
      </c>
      <c r="I31" s="111">
        <f t="shared" si="5"/>
        <v>0</v>
      </c>
      <c r="J31" s="111">
        <f t="shared" si="5"/>
        <v>4.0780000000000003</v>
      </c>
      <c r="K31" s="111">
        <f t="shared" si="5"/>
        <v>0</v>
      </c>
    </row>
    <row r="32" spans="2:14" ht="17.25" customHeight="1">
      <c r="B32" s="110" t="s">
        <v>101</v>
      </c>
      <c r="C32" s="111">
        <v>0</v>
      </c>
      <c r="D32" s="111">
        <v>0.61199999999999999</v>
      </c>
      <c r="E32" s="111">
        <v>0</v>
      </c>
      <c r="F32" s="111">
        <v>0</v>
      </c>
      <c r="G32" s="111">
        <v>0</v>
      </c>
      <c r="H32" s="111">
        <v>0</v>
      </c>
      <c r="I32" s="111">
        <f t="shared" si="5"/>
        <v>0</v>
      </c>
      <c r="J32" s="111">
        <f t="shared" si="5"/>
        <v>0.61199999999999999</v>
      </c>
      <c r="K32" s="111">
        <f t="shared" si="5"/>
        <v>0</v>
      </c>
    </row>
    <row r="33" spans="2:43" s="44" customFormat="1" ht="18.600000000000001" customHeight="1">
      <c r="B33" s="112" t="s">
        <v>289</v>
      </c>
      <c r="C33" s="109">
        <f t="shared" ref="C33:H33" si="7">C31+C32</f>
        <v>0</v>
      </c>
      <c r="D33" s="109">
        <f>D31+D32</f>
        <v>4.6900000000000004</v>
      </c>
      <c r="E33" s="109">
        <f t="shared" si="7"/>
        <v>0</v>
      </c>
      <c r="F33" s="109">
        <f t="shared" si="7"/>
        <v>0</v>
      </c>
      <c r="G33" s="109">
        <f t="shared" si="7"/>
        <v>0</v>
      </c>
      <c r="H33" s="109">
        <f t="shared" si="7"/>
        <v>0</v>
      </c>
      <c r="I33" s="109">
        <f>I31+I32</f>
        <v>0</v>
      </c>
      <c r="J33" s="109">
        <f>J31+J32</f>
        <v>4.6900000000000004</v>
      </c>
      <c r="K33" s="109">
        <f>K31+K32</f>
        <v>0</v>
      </c>
      <c r="L33" s="42"/>
      <c r="M33" s="42"/>
      <c r="N33" s="42"/>
    </row>
    <row r="34" spans="2:43" s="97" customFormat="1" ht="18.600000000000001" customHeight="1">
      <c r="B34" s="113" t="s">
        <v>274</v>
      </c>
      <c r="C34" s="111">
        <f>C32+C33</f>
        <v>0</v>
      </c>
      <c r="D34" s="111">
        <v>30</v>
      </c>
      <c r="E34" s="111">
        <v>0</v>
      </c>
      <c r="F34" s="111">
        <f t="shared" ref="F34:I34" si="8">F32+F33</f>
        <v>0</v>
      </c>
      <c r="G34" s="111">
        <f t="shared" si="8"/>
        <v>0</v>
      </c>
      <c r="H34" s="111">
        <f t="shared" si="8"/>
        <v>0</v>
      </c>
      <c r="I34" s="111">
        <f t="shared" si="8"/>
        <v>0</v>
      </c>
      <c r="J34" s="111">
        <v>30</v>
      </c>
      <c r="K34" s="111">
        <v>0</v>
      </c>
      <c r="L34" s="42"/>
      <c r="M34" s="42"/>
      <c r="N34" s="42"/>
    </row>
    <row r="35" spans="2:43" s="97" customFormat="1" ht="18.600000000000001" customHeight="1">
      <c r="B35" s="112" t="s">
        <v>290</v>
      </c>
      <c r="C35" s="109">
        <f t="shared" ref="C35:C36" si="9">C33+C34</f>
        <v>0</v>
      </c>
      <c r="D35" s="109">
        <v>30</v>
      </c>
      <c r="E35" s="109">
        <v>0</v>
      </c>
      <c r="F35" s="109">
        <f t="shared" ref="F35:I35" si="10">F33+F34</f>
        <v>0</v>
      </c>
      <c r="G35" s="109">
        <f t="shared" si="10"/>
        <v>0</v>
      </c>
      <c r="H35" s="109">
        <f t="shared" si="10"/>
        <v>0</v>
      </c>
      <c r="I35" s="109">
        <f t="shared" si="10"/>
        <v>0</v>
      </c>
      <c r="J35" s="109">
        <v>30</v>
      </c>
      <c r="K35" s="109">
        <v>0</v>
      </c>
      <c r="L35" s="42"/>
      <c r="M35" s="42"/>
      <c r="N35" s="42"/>
    </row>
    <row r="36" spans="2:43" s="45" customFormat="1" ht="18.600000000000001" customHeight="1">
      <c r="B36" s="108" t="s">
        <v>100</v>
      </c>
      <c r="C36" s="109">
        <f t="shared" si="9"/>
        <v>0</v>
      </c>
      <c r="D36" s="118">
        <f>D12+D15+D18+D22+D26+D30+D34</f>
        <v>180</v>
      </c>
      <c r="E36" s="118">
        <f>E12+E15+E18+E22+E26+E30+E34</f>
        <v>120.00000000000001</v>
      </c>
      <c r="F36" s="118">
        <f t="shared" ref="F36:K36" si="11">F12+F15+F18+F22+F26+F30</f>
        <v>0</v>
      </c>
      <c r="G36" s="118">
        <f t="shared" si="11"/>
        <v>0</v>
      </c>
      <c r="H36" s="118">
        <f t="shared" si="11"/>
        <v>0</v>
      </c>
      <c r="I36" s="118">
        <f t="shared" si="11"/>
        <v>0</v>
      </c>
      <c r="J36" s="118">
        <f>J12+J15+J18+J22+J26+J30+J35</f>
        <v>180</v>
      </c>
      <c r="K36" s="118">
        <f t="shared" si="11"/>
        <v>120.00000000000001</v>
      </c>
      <c r="L36" s="42"/>
      <c r="M36" s="42"/>
      <c r="N36" s="42"/>
    </row>
    <row r="37" spans="2:43" s="45" customFormat="1" ht="18" customHeight="1">
      <c r="B37" s="121"/>
      <c r="C37" s="122"/>
      <c r="D37" s="122"/>
      <c r="E37" s="122"/>
      <c r="F37" s="122"/>
      <c r="G37" s="122"/>
      <c r="H37" s="122"/>
      <c r="I37" s="123"/>
      <c r="J37" s="123"/>
      <c r="K37" s="123"/>
      <c r="L37" s="42"/>
      <c r="M37" s="42"/>
      <c r="N37" s="42"/>
    </row>
    <row r="38" spans="2:43" s="50" customFormat="1" ht="18.600000000000001" customHeight="1">
      <c r="B38" s="124"/>
      <c r="C38" s="125"/>
      <c r="D38" s="125"/>
      <c r="E38" s="125"/>
      <c r="F38" s="125"/>
      <c r="G38" s="124"/>
      <c r="H38" s="124"/>
      <c r="I38" s="125"/>
      <c r="J38" s="125"/>
      <c r="K38" s="125"/>
      <c r="L38" s="42"/>
      <c r="M38" s="42"/>
      <c r="N38" s="42"/>
      <c r="O38" s="47"/>
      <c r="P38" s="47"/>
      <c r="Q38" s="47"/>
      <c r="R38" s="47"/>
      <c r="S38" s="47"/>
      <c r="T38" s="47"/>
      <c r="U38" s="47"/>
      <c r="V38" s="48"/>
      <c r="W38" s="48"/>
      <c r="X38" s="48"/>
      <c r="Y38" s="48"/>
      <c r="Z38" s="48"/>
      <c r="AA38" s="48"/>
      <c r="AB38" s="48"/>
      <c r="AC38" s="48"/>
      <c r="AD38" s="49"/>
      <c r="AE38" s="49"/>
      <c r="AF38" s="49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</row>
    <row r="39" spans="2:43" s="50" customFormat="1" ht="18.600000000000001" customHeight="1">
      <c r="B39" s="126"/>
      <c r="C39" s="126"/>
      <c r="D39" s="127"/>
      <c r="E39" s="128"/>
      <c r="F39" s="129"/>
      <c r="G39" s="126"/>
      <c r="H39" s="126"/>
      <c r="I39" s="126"/>
      <c r="J39" s="126"/>
      <c r="K39" s="126"/>
      <c r="L39" s="42"/>
      <c r="M39" s="42"/>
      <c r="N39" s="42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</row>
    <row r="40" spans="2:43" s="50" customFormat="1" ht="18.600000000000001" customHeight="1">
      <c r="B40" s="127"/>
      <c r="C40" s="128"/>
      <c r="D40" s="127"/>
      <c r="E40" s="128"/>
      <c r="F40" s="129"/>
      <c r="G40" s="128"/>
      <c r="H40" s="127"/>
      <c r="I40" s="127"/>
      <c r="J40" s="127"/>
      <c r="K40" s="127"/>
      <c r="L40" s="42"/>
      <c r="M40" s="42"/>
      <c r="N40" s="42"/>
      <c r="O40" s="52"/>
      <c r="P40" s="52"/>
      <c r="Q40" s="52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</row>
    <row r="41" spans="2:43" s="50" customFormat="1" ht="18.600000000000001" customHeight="1">
      <c r="B41" s="130" t="s">
        <v>89</v>
      </c>
      <c r="C41" s="131"/>
      <c r="D41" s="131"/>
      <c r="E41" s="131"/>
      <c r="F41" s="132"/>
      <c r="G41" s="130" t="s">
        <v>99</v>
      </c>
      <c r="H41" s="125"/>
      <c r="I41" s="126"/>
      <c r="J41" s="126"/>
      <c r="K41" s="126"/>
      <c r="L41" s="42"/>
      <c r="M41" s="42"/>
      <c r="N41" s="42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</row>
    <row r="42" spans="2:43" s="50" customFormat="1" ht="18.600000000000001" customHeight="1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2"/>
      <c r="M42" s="42"/>
      <c r="N42" s="42"/>
    </row>
    <row r="43" spans="2:43" ht="18.600000000000001" customHeight="1">
      <c r="B43" s="40"/>
      <c r="C43" s="40"/>
      <c r="D43" s="40"/>
      <c r="E43" s="40"/>
      <c r="F43" s="40"/>
      <c r="G43" s="40"/>
      <c r="H43" s="40"/>
      <c r="I43" s="40"/>
      <c r="J43" s="40"/>
      <c r="K43" s="40"/>
    </row>
    <row r="44" spans="2:43" ht="18.600000000000001" customHeight="1">
      <c r="B44" s="54"/>
      <c r="C44" s="55"/>
      <c r="D44" s="55"/>
      <c r="E44" s="55"/>
    </row>
    <row r="45" spans="2:43" ht="18.600000000000001" customHeight="1">
      <c r="B45" s="54"/>
    </row>
  </sheetData>
  <sheetProtection selectLockedCells="1" selectUnlockedCells="1"/>
  <mergeCells count="7">
    <mergeCell ref="H2:K3"/>
    <mergeCell ref="B5:K5"/>
    <mergeCell ref="B6:K6"/>
    <mergeCell ref="B8:B10"/>
    <mergeCell ref="C8:E8"/>
    <mergeCell ref="F8:H8"/>
    <mergeCell ref="I8:K8"/>
  </mergeCells>
  <phoneticPr fontId="41" type="noConversion"/>
  <pageMargins left="0.52013888888888893" right="0.1701388888888889" top="0.2" bottom="0.2" header="0.51180555555555551" footer="0.51180555555555551"/>
  <pageSetup paperSize="9" scale="50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45"/>
  <sheetViews>
    <sheetView workbookViewId="0">
      <selection activeCell="B41" sqref="B40:K41"/>
    </sheetView>
  </sheetViews>
  <sheetFormatPr defaultColWidth="8.85546875" defaultRowHeight="18.600000000000001" customHeight="1"/>
  <cols>
    <col min="1" max="1" width="2.28515625" style="56" customWidth="1"/>
    <col min="2" max="2" width="60.85546875" style="56" customWidth="1"/>
    <col min="3" max="3" width="14.7109375" style="56" customWidth="1"/>
    <col min="4" max="4" width="13.85546875" style="56" customWidth="1"/>
    <col min="5" max="5" width="13.7109375" style="56" customWidth="1"/>
    <col min="6" max="6" width="14.42578125" style="56" customWidth="1"/>
    <col min="7" max="7" width="14" style="56" customWidth="1"/>
    <col min="8" max="8" width="13.85546875" style="56" customWidth="1"/>
    <col min="9" max="9" width="15.5703125" style="56" customWidth="1"/>
    <col min="10" max="10" width="13.5703125" style="56" customWidth="1"/>
    <col min="11" max="11" width="15.42578125" style="56" customWidth="1"/>
    <col min="12" max="12" width="14.28515625" style="56" customWidth="1"/>
    <col min="13" max="13" width="14.140625" style="56" customWidth="1"/>
    <col min="14" max="14" width="14.7109375" style="56" customWidth="1"/>
    <col min="15" max="16384" width="8.85546875" style="56"/>
  </cols>
  <sheetData>
    <row r="1" spans="2:14" ht="18" customHeight="1">
      <c r="B1" s="134"/>
      <c r="C1" s="134"/>
      <c r="D1" s="134"/>
      <c r="E1" s="135"/>
      <c r="F1" s="135"/>
      <c r="G1" s="134"/>
      <c r="H1" s="134"/>
      <c r="I1" s="134"/>
      <c r="J1" s="134"/>
      <c r="K1" s="133" t="s">
        <v>248</v>
      </c>
      <c r="L1" s="133"/>
      <c r="M1" s="133"/>
      <c r="N1" s="134"/>
    </row>
    <row r="2" spans="2:14" ht="6" hidden="1" customHeight="1">
      <c r="B2" s="134"/>
      <c r="C2" s="134"/>
      <c r="D2" s="134"/>
      <c r="E2" s="135"/>
      <c r="F2" s="135"/>
      <c r="G2" s="134"/>
      <c r="H2" s="134"/>
      <c r="I2" s="134"/>
      <c r="J2" s="134"/>
      <c r="K2" s="351" t="s">
        <v>333</v>
      </c>
      <c r="L2" s="352"/>
      <c r="M2" s="352"/>
      <c r="N2" s="352"/>
    </row>
    <row r="3" spans="2:14" ht="18.600000000000001" customHeight="1">
      <c r="B3" s="134"/>
      <c r="C3" s="134"/>
      <c r="D3" s="134"/>
      <c r="E3" s="134"/>
      <c r="F3" s="134"/>
      <c r="G3" s="134"/>
      <c r="H3" s="134"/>
      <c r="I3" s="134"/>
      <c r="J3" s="134"/>
      <c r="K3" s="352"/>
      <c r="L3" s="352"/>
      <c r="M3" s="352"/>
      <c r="N3" s="352"/>
    </row>
    <row r="4" spans="2:14" ht="18.600000000000001" customHeight="1">
      <c r="B4" s="134"/>
      <c r="C4" s="134"/>
      <c r="D4" s="134"/>
      <c r="E4" s="134"/>
      <c r="F4" s="134"/>
      <c r="G4" s="134"/>
      <c r="H4" s="134"/>
      <c r="I4" s="134"/>
      <c r="J4" s="134"/>
      <c r="K4" s="352"/>
      <c r="L4" s="352"/>
      <c r="M4" s="352"/>
      <c r="N4" s="352"/>
    </row>
    <row r="5" spans="2:14" ht="18.600000000000001" customHeight="1">
      <c r="B5" s="353" t="s">
        <v>123</v>
      </c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134"/>
    </row>
    <row r="6" spans="2:14" ht="18.600000000000001" customHeight="1">
      <c r="B6" s="353" t="s">
        <v>308</v>
      </c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134"/>
    </row>
    <row r="7" spans="2:14" ht="18.600000000000001" customHeight="1"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</row>
    <row r="8" spans="2:14" ht="18.600000000000001" customHeight="1">
      <c r="B8" s="354" t="s">
        <v>213</v>
      </c>
      <c r="C8" s="355" t="s">
        <v>121</v>
      </c>
      <c r="D8" s="355"/>
      <c r="E8" s="355"/>
      <c r="F8" s="146"/>
      <c r="G8" s="356" t="s">
        <v>120</v>
      </c>
      <c r="H8" s="356"/>
      <c r="I8" s="356"/>
      <c r="J8" s="147"/>
      <c r="K8" s="355" t="s">
        <v>87</v>
      </c>
      <c r="L8" s="355"/>
      <c r="M8" s="355"/>
      <c r="N8" s="355"/>
    </row>
    <row r="9" spans="2:14" ht="29.25" customHeight="1">
      <c r="B9" s="354"/>
      <c r="C9" s="148" t="s">
        <v>119</v>
      </c>
      <c r="D9" s="148" t="s">
        <v>278</v>
      </c>
      <c r="E9" s="148" t="s">
        <v>117</v>
      </c>
      <c r="F9" s="357" t="s">
        <v>4</v>
      </c>
      <c r="G9" s="148" t="s">
        <v>119</v>
      </c>
      <c r="H9" s="148" t="s">
        <v>278</v>
      </c>
      <c r="I9" s="148" t="s">
        <v>117</v>
      </c>
      <c r="J9" s="357" t="s">
        <v>4</v>
      </c>
      <c r="K9" s="149" t="s">
        <v>119</v>
      </c>
      <c r="L9" s="149" t="s">
        <v>278</v>
      </c>
      <c r="M9" s="149" t="s">
        <v>117</v>
      </c>
      <c r="N9" s="357" t="s">
        <v>4</v>
      </c>
    </row>
    <row r="10" spans="2:14" ht="18.600000000000001" customHeight="1">
      <c r="B10" s="354"/>
      <c r="C10" s="150" t="s">
        <v>116</v>
      </c>
      <c r="D10" s="150" t="s">
        <v>116</v>
      </c>
      <c r="E10" s="150" t="s">
        <v>116</v>
      </c>
      <c r="F10" s="357"/>
      <c r="G10" s="150" t="s">
        <v>116</v>
      </c>
      <c r="H10" s="150" t="s">
        <v>116</v>
      </c>
      <c r="I10" s="150" t="s">
        <v>116</v>
      </c>
      <c r="J10" s="357"/>
      <c r="K10" s="150" t="s">
        <v>116</v>
      </c>
      <c r="L10" s="150" t="s">
        <v>116</v>
      </c>
      <c r="M10" s="150" t="s">
        <v>116</v>
      </c>
      <c r="N10" s="357"/>
    </row>
    <row r="11" spans="2:14" s="58" customFormat="1" ht="18" customHeight="1">
      <c r="B11" s="151">
        <v>1</v>
      </c>
      <c r="C11" s="152">
        <v>2</v>
      </c>
      <c r="D11" s="152">
        <v>3</v>
      </c>
      <c r="E11" s="152">
        <v>4</v>
      </c>
      <c r="F11" s="152">
        <v>5</v>
      </c>
      <c r="G11" s="151">
        <v>6</v>
      </c>
      <c r="H11" s="151">
        <v>7</v>
      </c>
      <c r="I11" s="151">
        <v>8</v>
      </c>
      <c r="J11" s="151">
        <v>9</v>
      </c>
      <c r="K11" s="151">
        <v>10</v>
      </c>
      <c r="L11" s="151">
        <v>11</v>
      </c>
      <c r="M11" s="151">
        <v>12</v>
      </c>
      <c r="N11" s="151">
        <v>13</v>
      </c>
    </row>
    <row r="12" spans="2:14" ht="18.600000000000001" customHeight="1">
      <c r="B12" s="153" t="s">
        <v>115</v>
      </c>
      <c r="C12" s="154">
        <v>0</v>
      </c>
      <c r="D12" s="154">
        <f>D13</f>
        <v>15000</v>
      </c>
      <c r="E12" s="154">
        <f>E13</f>
        <v>30000</v>
      </c>
      <c r="F12" s="154">
        <f>C12+D12+E12</f>
        <v>45000</v>
      </c>
      <c r="G12" s="154">
        <v>0</v>
      </c>
      <c r="H12" s="154">
        <v>0</v>
      </c>
      <c r="I12" s="154">
        <v>0</v>
      </c>
      <c r="J12" s="154">
        <v>0</v>
      </c>
      <c r="K12" s="154">
        <v>0</v>
      </c>
      <c r="L12" s="154">
        <f>D12</f>
        <v>15000</v>
      </c>
      <c r="M12" s="154">
        <f>E12</f>
        <v>30000</v>
      </c>
      <c r="N12" s="154">
        <f>M12+L12</f>
        <v>45000</v>
      </c>
    </row>
    <row r="13" spans="2:14" ht="18.600000000000001" customHeight="1">
      <c r="B13" s="155" t="s">
        <v>81</v>
      </c>
      <c r="C13" s="156">
        <v>0</v>
      </c>
      <c r="D13" s="156">
        <v>15000</v>
      </c>
      <c r="E13" s="156">
        <v>30000</v>
      </c>
      <c r="F13" s="216">
        <f t="shared" ref="F13:F36" si="0">C13+D13+E13</f>
        <v>45000</v>
      </c>
      <c r="G13" s="156">
        <v>0</v>
      </c>
      <c r="H13" s="156">
        <v>0</v>
      </c>
      <c r="I13" s="156">
        <v>0</v>
      </c>
      <c r="J13" s="156">
        <v>0</v>
      </c>
      <c r="K13" s="156">
        <v>0</v>
      </c>
      <c r="L13" s="215">
        <f t="shared" ref="L13:L35" si="1">D13</f>
        <v>15000</v>
      </c>
      <c r="M13" s="215">
        <f t="shared" ref="M13:M35" si="2">E13</f>
        <v>30000</v>
      </c>
      <c r="N13" s="215">
        <f t="shared" ref="N13:N35" si="3">M13+L13</f>
        <v>45000</v>
      </c>
    </row>
    <row r="14" spans="2:14" ht="18.600000000000001" customHeight="1">
      <c r="B14" s="157" t="s">
        <v>284</v>
      </c>
      <c r="C14" s="226">
        <v>0</v>
      </c>
      <c r="D14" s="226">
        <f>D12</f>
        <v>15000</v>
      </c>
      <c r="E14" s="226">
        <f>E12</f>
        <v>30000</v>
      </c>
      <c r="F14" s="223">
        <f t="shared" si="0"/>
        <v>45000</v>
      </c>
      <c r="G14" s="226">
        <v>0</v>
      </c>
      <c r="H14" s="158">
        <v>0</v>
      </c>
      <c r="I14" s="158">
        <v>0</v>
      </c>
      <c r="J14" s="158">
        <v>0</v>
      </c>
      <c r="K14" s="158">
        <v>0</v>
      </c>
      <c r="L14" s="158">
        <f t="shared" si="1"/>
        <v>15000</v>
      </c>
      <c r="M14" s="158">
        <f t="shared" si="2"/>
        <v>30000</v>
      </c>
      <c r="N14" s="158">
        <f t="shared" si="3"/>
        <v>45000</v>
      </c>
    </row>
    <row r="15" spans="2:14" s="57" customFormat="1" ht="18" customHeight="1">
      <c r="B15" s="159" t="s">
        <v>114</v>
      </c>
      <c r="C15" s="154">
        <v>0</v>
      </c>
      <c r="D15" s="154">
        <f>D16</f>
        <v>9000</v>
      </c>
      <c r="E15" s="154">
        <f>E16</f>
        <v>7000</v>
      </c>
      <c r="F15" s="154">
        <f t="shared" si="0"/>
        <v>16000</v>
      </c>
      <c r="G15" s="154">
        <v>0</v>
      </c>
      <c r="H15" s="154">
        <v>0</v>
      </c>
      <c r="I15" s="154">
        <v>0</v>
      </c>
      <c r="J15" s="154">
        <v>0</v>
      </c>
      <c r="K15" s="154">
        <v>0</v>
      </c>
      <c r="L15" s="154">
        <f t="shared" si="1"/>
        <v>9000</v>
      </c>
      <c r="M15" s="154">
        <f t="shared" si="2"/>
        <v>7000</v>
      </c>
      <c r="N15" s="154">
        <f t="shared" si="3"/>
        <v>16000</v>
      </c>
    </row>
    <row r="16" spans="2:14" ht="29.25" customHeight="1">
      <c r="B16" s="160" t="s">
        <v>113</v>
      </c>
      <c r="C16" s="156">
        <v>0</v>
      </c>
      <c r="D16" s="193">
        <v>9000</v>
      </c>
      <c r="E16" s="156">
        <v>7000</v>
      </c>
      <c r="F16" s="216">
        <f t="shared" si="0"/>
        <v>16000</v>
      </c>
      <c r="G16" s="156">
        <v>0</v>
      </c>
      <c r="H16" s="156">
        <v>0</v>
      </c>
      <c r="I16" s="156">
        <v>0</v>
      </c>
      <c r="J16" s="156">
        <v>0</v>
      </c>
      <c r="K16" s="156">
        <v>0</v>
      </c>
      <c r="L16" s="215">
        <f t="shared" si="1"/>
        <v>9000</v>
      </c>
      <c r="M16" s="215">
        <f t="shared" si="2"/>
        <v>7000</v>
      </c>
      <c r="N16" s="215">
        <f t="shared" si="3"/>
        <v>16000</v>
      </c>
    </row>
    <row r="17" spans="2:14" s="57" customFormat="1" ht="18" customHeight="1">
      <c r="B17" s="221" t="s">
        <v>285</v>
      </c>
      <c r="C17" s="226">
        <v>0</v>
      </c>
      <c r="D17" s="226">
        <f>D15</f>
        <v>9000</v>
      </c>
      <c r="E17" s="226">
        <f>E15</f>
        <v>7000</v>
      </c>
      <c r="F17" s="223">
        <f t="shared" si="0"/>
        <v>16000</v>
      </c>
      <c r="G17" s="226">
        <v>0</v>
      </c>
      <c r="H17" s="226">
        <v>0</v>
      </c>
      <c r="I17" s="226">
        <v>0</v>
      </c>
      <c r="J17" s="226">
        <v>0</v>
      </c>
      <c r="K17" s="226">
        <v>0</v>
      </c>
      <c r="L17" s="226">
        <f t="shared" si="1"/>
        <v>9000</v>
      </c>
      <c r="M17" s="226">
        <f t="shared" si="2"/>
        <v>7000</v>
      </c>
      <c r="N17" s="226">
        <f t="shared" si="3"/>
        <v>16000</v>
      </c>
    </row>
    <row r="18" spans="2:14" s="57" customFormat="1" ht="18.75" customHeight="1">
      <c r="B18" s="159" t="s">
        <v>112</v>
      </c>
      <c r="C18" s="154">
        <v>0</v>
      </c>
      <c r="D18" s="154">
        <f>D19+D20</f>
        <v>190000</v>
      </c>
      <c r="E18" s="154">
        <f>E19+E20</f>
        <v>463000</v>
      </c>
      <c r="F18" s="154">
        <f t="shared" si="0"/>
        <v>653000</v>
      </c>
      <c r="G18" s="154">
        <v>0</v>
      </c>
      <c r="H18" s="154">
        <v>0</v>
      </c>
      <c r="I18" s="154">
        <v>0</v>
      </c>
      <c r="J18" s="154">
        <v>0</v>
      </c>
      <c r="K18" s="154">
        <v>0</v>
      </c>
      <c r="L18" s="154">
        <f t="shared" si="1"/>
        <v>190000</v>
      </c>
      <c r="M18" s="154">
        <f t="shared" si="2"/>
        <v>463000</v>
      </c>
      <c r="N18" s="154">
        <f t="shared" si="3"/>
        <v>653000</v>
      </c>
    </row>
    <row r="19" spans="2:14" ht="17.25" customHeight="1">
      <c r="B19" s="161" t="s">
        <v>214</v>
      </c>
      <c r="C19" s="156">
        <v>0</v>
      </c>
      <c r="D19" s="156">
        <v>126700</v>
      </c>
      <c r="E19" s="156">
        <v>347250</v>
      </c>
      <c r="F19" s="216">
        <f t="shared" si="0"/>
        <v>473950</v>
      </c>
      <c r="G19" s="156">
        <v>0</v>
      </c>
      <c r="H19" s="156">
        <v>0</v>
      </c>
      <c r="I19" s="156">
        <v>0</v>
      </c>
      <c r="J19" s="156">
        <v>0</v>
      </c>
      <c r="K19" s="156">
        <v>0</v>
      </c>
      <c r="L19" s="215">
        <f t="shared" si="1"/>
        <v>126700</v>
      </c>
      <c r="M19" s="215">
        <f t="shared" si="2"/>
        <v>347250</v>
      </c>
      <c r="N19" s="215">
        <f t="shared" si="3"/>
        <v>473950</v>
      </c>
    </row>
    <row r="20" spans="2:14" ht="16.5" customHeight="1">
      <c r="B20" s="161" t="s">
        <v>110</v>
      </c>
      <c r="C20" s="156">
        <v>0</v>
      </c>
      <c r="D20" s="156">
        <v>63300</v>
      </c>
      <c r="E20" s="156">
        <v>115750</v>
      </c>
      <c r="F20" s="216">
        <f t="shared" si="0"/>
        <v>179050</v>
      </c>
      <c r="G20" s="156">
        <v>0</v>
      </c>
      <c r="H20" s="156">
        <v>0</v>
      </c>
      <c r="I20" s="156">
        <v>0</v>
      </c>
      <c r="J20" s="156">
        <v>0</v>
      </c>
      <c r="K20" s="156">
        <v>0</v>
      </c>
      <c r="L20" s="215">
        <f t="shared" si="1"/>
        <v>63300</v>
      </c>
      <c r="M20" s="215">
        <f t="shared" si="2"/>
        <v>115750</v>
      </c>
      <c r="N20" s="215">
        <f t="shared" si="3"/>
        <v>179050</v>
      </c>
    </row>
    <row r="21" spans="2:14" ht="15" customHeight="1">
      <c r="B21" s="221" t="s">
        <v>286</v>
      </c>
      <c r="C21" s="226">
        <v>0</v>
      </c>
      <c r="D21" s="226">
        <f>D18</f>
        <v>190000</v>
      </c>
      <c r="E21" s="226">
        <f>E18</f>
        <v>463000</v>
      </c>
      <c r="F21" s="223">
        <f t="shared" si="0"/>
        <v>653000</v>
      </c>
      <c r="G21" s="226">
        <v>0</v>
      </c>
      <c r="H21" s="226">
        <v>0</v>
      </c>
      <c r="I21" s="226">
        <v>0</v>
      </c>
      <c r="J21" s="226">
        <v>0</v>
      </c>
      <c r="K21" s="226">
        <v>0</v>
      </c>
      <c r="L21" s="226">
        <f t="shared" si="1"/>
        <v>190000</v>
      </c>
      <c r="M21" s="226">
        <f t="shared" si="2"/>
        <v>463000</v>
      </c>
      <c r="N21" s="226">
        <f t="shared" si="3"/>
        <v>653000</v>
      </c>
    </row>
    <row r="22" spans="2:14" ht="18" customHeight="1">
      <c r="B22" s="159" t="s">
        <v>109</v>
      </c>
      <c r="C22" s="162">
        <v>0</v>
      </c>
      <c r="D22" s="162">
        <f>D23+D24</f>
        <v>55000</v>
      </c>
      <c r="E22" s="162">
        <f>E23+E24</f>
        <v>80000</v>
      </c>
      <c r="F22" s="154">
        <f t="shared" si="0"/>
        <v>135000</v>
      </c>
      <c r="G22" s="162">
        <v>0</v>
      </c>
      <c r="H22" s="162">
        <v>0</v>
      </c>
      <c r="I22" s="162">
        <v>0</v>
      </c>
      <c r="J22" s="162">
        <v>0</v>
      </c>
      <c r="K22" s="162">
        <v>0</v>
      </c>
      <c r="L22" s="154">
        <f t="shared" si="1"/>
        <v>55000</v>
      </c>
      <c r="M22" s="154">
        <f t="shared" si="2"/>
        <v>80000</v>
      </c>
      <c r="N22" s="154">
        <f t="shared" si="3"/>
        <v>135000</v>
      </c>
    </row>
    <row r="23" spans="2:14" ht="17.25" customHeight="1">
      <c r="B23" s="161" t="s">
        <v>108</v>
      </c>
      <c r="C23" s="156">
        <v>0</v>
      </c>
      <c r="D23" s="156">
        <v>33000</v>
      </c>
      <c r="E23" s="156">
        <v>53300</v>
      </c>
      <c r="F23" s="216">
        <f t="shared" si="0"/>
        <v>86300</v>
      </c>
      <c r="G23" s="156">
        <v>0</v>
      </c>
      <c r="H23" s="156">
        <v>0</v>
      </c>
      <c r="I23" s="156">
        <v>0</v>
      </c>
      <c r="J23" s="156">
        <v>0</v>
      </c>
      <c r="K23" s="156">
        <v>0</v>
      </c>
      <c r="L23" s="215">
        <f t="shared" si="1"/>
        <v>33000</v>
      </c>
      <c r="M23" s="215">
        <f t="shared" si="2"/>
        <v>53300</v>
      </c>
      <c r="N23" s="215">
        <f t="shared" si="3"/>
        <v>86300</v>
      </c>
    </row>
    <row r="24" spans="2:14" ht="15" customHeight="1">
      <c r="B24" s="161" t="s">
        <v>107</v>
      </c>
      <c r="C24" s="156">
        <v>0</v>
      </c>
      <c r="D24" s="156">
        <v>22000</v>
      </c>
      <c r="E24" s="156">
        <v>26700</v>
      </c>
      <c r="F24" s="216">
        <f t="shared" si="0"/>
        <v>48700</v>
      </c>
      <c r="G24" s="156">
        <v>0</v>
      </c>
      <c r="H24" s="156">
        <v>0</v>
      </c>
      <c r="I24" s="156">
        <v>0</v>
      </c>
      <c r="J24" s="156">
        <v>0</v>
      </c>
      <c r="K24" s="156">
        <v>0</v>
      </c>
      <c r="L24" s="215">
        <f t="shared" si="1"/>
        <v>22000</v>
      </c>
      <c r="M24" s="215">
        <f t="shared" si="2"/>
        <v>26700</v>
      </c>
      <c r="N24" s="215">
        <f t="shared" si="3"/>
        <v>48700</v>
      </c>
    </row>
    <row r="25" spans="2:14" s="225" customFormat="1" ht="18.600000000000001" customHeight="1">
      <c r="B25" s="221" t="s">
        <v>287</v>
      </c>
      <c r="C25" s="222">
        <v>0</v>
      </c>
      <c r="D25" s="222">
        <f>D22</f>
        <v>55000</v>
      </c>
      <c r="E25" s="222">
        <f>E22</f>
        <v>80000</v>
      </c>
      <c r="F25" s="223">
        <f t="shared" si="0"/>
        <v>135000</v>
      </c>
      <c r="G25" s="222">
        <v>0</v>
      </c>
      <c r="H25" s="222">
        <v>0</v>
      </c>
      <c r="I25" s="222">
        <v>0</v>
      </c>
      <c r="J25" s="222">
        <v>0</v>
      </c>
      <c r="K25" s="224">
        <v>0</v>
      </c>
      <c r="L25" s="224">
        <f t="shared" si="1"/>
        <v>55000</v>
      </c>
      <c r="M25" s="224">
        <f t="shared" si="2"/>
        <v>80000</v>
      </c>
      <c r="N25" s="224">
        <f t="shared" si="3"/>
        <v>135000</v>
      </c>
    </row>
    <row r="26" spans="2:14" ht="18.600000000000001" customHeight="1">
      <c r="B26" s="159" t="s">
        <v>106</v>
      </c>
      <c r="C26" s="162">
        <v>0</v>
      </c>
      <c r="D26" s="162">
        <f>D27+D28</f>
        <v>65000</v>
      </c>
      <c r="E26" s="162">
        <v>0</v>
      </c>
      <c r="F26" s="154">
        <f t="shared" si="0"/>
        <v>65000</v>
      </c>
      <c r="G26" s="162">
        <v>0</v>
      </c>
      <c r="H26" s="162">
        <v>0</v>
      </c>
      <c r="I26" s="162">
        <v>0</v>
      </c>
      <c r="J26" s="162">
        <v>0</v>
      </c>
      <c r="K26" s="162">
        <v>0</v>
      </c>
      <c r="L26" s="154">
        <f t="shared" si="1"/>
        <v>65000</v>
      </c>
      <c r="M26" s="154">
        <f t="shared" si="2"/>
        <v>0</v>
      </c>
      <c r="N26" s="154">
        <f t="shared" si="3"/>
        <v>65000</v>
      </c>
    </row>
    <row r="27" spans="2:14" ht="18" customHeight="1">
      <c r="B27" s="163" t="s">
        <v>105</v>
      </c>
      <c r="C27" s="156">
        <v>0</v>
      </c>
      <c r="D27" s="156">
        <v>52000</v>
      </c>
      <c r="E27" s="156">
        <v>0</v>
      </c>
      <c r="F27" s="216">
        <f t="shared" si="0"/>
        <v>52000</v>
      </c>
      <c r="G27" s="156">
        <v>0</v>
      </c>
      <c r="H27" s="156">
        <v>0</v>
      </c>
      <c r="I27" s="156">
        <v>0</v>
      </c>
      <c r="J27" s="156">
        <v>0</v>
      </c>
      <c r="K27" s="156">
        <v>0</v>
      </c>
      <c r="L27" s="215">
        <f t="shared" si="1"/>
        <v>52000</v>
      </c>
      <c r="M27" s="215">
        <f t="shared" si="2"/>
        <v>0</v>
      </c>
      <c r="N27" s="215">
        <f t="shared" si="3"/>
        <v>52000</v>
      </c>
    </row>
    <row r="28" spans="2:14" ht="18.600000000000001" customHeight="1">
      <c r="B28" s="161" t="s">
        <v>104</v>
      </c>
      <c r="C28" s="156">
        <v>0</v>
      </c>
      <c r="D28" s="156">
        <v>13000</v>
      </c>
      <c r="E28" s="156">
        <v>0</v>
      </c>
      <c r="F28" s="216">
        <f t="shared" si="0"/>
        <v>13000</v>
      </c>
      <c r="G28" s="156">
        <v>0</v>
      </c>
      <c r="H28" s="156">
        <v>0</v>
      </c>
      <c r="I28" s="156">
        <v>0</v>
      </c>
      <c r="J28" s="156">
        <v>0</v>
      </c>
      <c r="K28" s="156">
        <v>0</v>
      </c>
      <c r="L28" s="215">
        <f t="shared" si="1"/>
        <v>13000</v>
      </c>
      <c r="M28" s="215">
        <f t="shared" si="2"/>
        <v>0</v>
      </c>
      <c r="N28" s="215">
        <f t="shared" si="3"/>
        <v>13000</v>
      </c>
    </row>
    <row r="29" spans="2:14" s="57" customFormat="1" ht="18.600000000000001" customHeight="1">
      <c r="B29" s="221" t="s">
        <v>288</v>
      </c>
      <c r="C29" s="158">
        <v>0</v>
      </c>
      <c r="D29" s="158">
        <f>D26</f>
        <v>65000</v>
      </c>
      <c r="E29" s="158">
        <v>0</v>
      </c>
      <c r="F29" s="158">
        <f t="shared" si="0"/>
        <v>65000</v>
      </c>
      <c r="G29" s="158">
        <v>0</v>
      </c>
      <c r="H29" s="158">
        <v>0</v>
      </c>
      <c r="I29" s="158">
        <v>0</v>
      </c>
      <c r="J29" s="158">
        <v>0</v>
      </c>
      <c r="K29" s="158">
        <v>0</v>
      </c>
      <c r="L29" s="158">
        <f t="shared" si="1"/>
        <v>65000</v>
      </c>
      <c r="M29" s="158">
        <f t="shared" si="2"/>
        <v>0</v>
      </c>
      <c r="N29" s="158">
        <f t="shared" si="3"/>
        <v>65000</v>
      </c>
    </row>
    <row r="30" spans="2:14" s="57" customFormat="1" ht="18.600000000000001" customHeight="1">
      <c r="B30" s="159" t="s">
        <v>103</v>
      </c>
      <c r="C30" s="162">
        <v>0</v>
      </c>
      <c r="D30" s="162">
        <f>D31+D32</f>
        <v>6000</v>
      </c>
      <c r="E30" s="162">
        <f>E31+E32</f>
        <v>0</v>
      </c>
      <c r="F30" s="154">
        <f t="shared" si="0"/>
        <v>6000</v>
      </c>
      <c r="G30" s="162">
        <v>0</v>
      </c>
      <c r="H30" s="162">
        <v>0</v>
      </c>
      <c r="I30" s="162">
        <v>0</v>
      </c>
      <c r="J30" s="162">
        <v>0</v>
      </c>
      <c r="K30" s="162">
        <v>0</v>
      </c>
      <c r="L30" s="154">
        <f t="shared" si="1"/>
        <v>6000</v>
      </c>
      <c r="M30" s="154">
        <f t="shared" si="2"/>
        <v>0</v>
      </c>
      <c r="N30" s="154">
        <f t="shared" si="3"/>
        <v>6000</v>
      </c>
    </row>
    <row r="31" spans="2:14" ht="19.5" customHeight="1">
      <c r="B31" s="164" t="s">
        <v>102</v>
      </c>
      <c r="C31" s="156">
        <v>0</v>
      </c>
      <c r="D31" s="193">
        <v>5050</v>
      </c>
      <c r="E31" s="156">
        <v>0</v>
      </c>
      <c r="F31" s="216">
        <f t="shared" si="0"/>
        <v>5050</v>
      </c>
      <c r="G31" s="156">
        <v>0</v>
      </c>
      <c r="H31" s="156">
        <v>0</v>
      </c>
      <c r="I31" s="156">
        <v>0</v>
      </c>
      <c r="J31" s="156">
        <v>0</v>
      </c>
      <c r="K31" s="156">
        <v>0</v>
      </c>
      <c r="L31" s="215">
        <f t="shared" si="1"/>
        <v>5050</v>
      </c>
      <c r="M31" s="215">
        <f t="shared" si="2"/>
        <v>0</v>
      </c>
      <c r="N31" s="215">
        <f t="shared" si="3"/>
        <v>5050</v>
      </c>
    </row>
    <row r="32" spans="2:14" ht="17.25" customHeight="1">
      <c r="B32" s="155" t="s">
        <v>101</v>
      </c>
      <c r="C32" s="156">
        <v>0</v>
      </c>
      <c r="D32" s="193">
        <v>950</v>
      </c>
      <c r="E32" s="156">
        <v>0</v>
      </c>
      <c r="F32" s="216">
        <f t="shared" si="0"/>
        <v>950</v>
      </c>
      <c r="G32" s="156">
        <v>0</v>
      </c>
      <c r="H32" s="156">
        <v>0</v>
      </c>
      <c r="I32" s="156">
        <v>0</v>
      </c>
      <c r="J32" s="156">
        <v>0</v>
      </c>
      <c r="K32" s="156">
        <v>0</v>
      </c>
      <c r="L32" s="215">
        <f t="shared" si="1"/>
        <v>950</v>
      </c>
      <c r="M32" s="215">
        <f t="shared" si="2"/>
        <v>0</v>
      </c>
      <c r="N32" s="215">
        <f t="shared" si="3"/>
        <v>950</v>
      </c>
    </row>
    <row r="33" spans="2:46" s="57" customFormat="1" ht="18.600000000000001" customHeight="1">
      <c r="B33" s="157" t="s">
        <v>289</v>
      </c>
      <c r="C33" s="158">
        <v>0</v>
      </c>
      <c r="D33" s="158">
        <f>D30</f>
        <v>6000</v>
      </c>
      <c r="E33" s="158">
        <f>E30</f>
        <v>0</v>
      </c>
      <c r="F33" s="158">
        <f t="shared" si="0"/>
        <v>6000</v>
      </c>
      <c r="G33" s="158">
        <v>0</v>
      </c>
      <c r="H33" s="158">
        <v>0</v>
      </c>
      <c r="I33" s="158">
        <v>0</v>
      </c>
      <c r="J33" s="158">
        <v>0</v>
      </c>
      <c r="K33" s="158">
        <v>0</v>
      </c>
      <c r="L33" s="158">
        <f t="shared" si="1"/>
        <v>6000</v>
      </c>
      <c r="M33" s="158">
        <f t="shared" si="2"/>
        <v>0</v>
      </c>
      <c r="N33" s="158">
        <f t="shared" si="3"/>
        <v>6000</v>
      </c>
    </row>
    <row r="34" spans="2:46" s="217" customFormat="1" ht="18.600000000000001" customHeight="1">
      <c r="B34" s="218" t="s">
        <v>273</v>
      </c>
      <c r="C34" s="219">
        <v>0</v>
      </c>
      <c r="D34" s="219">
        <v>160000</v>
      </c>
      <c r="E34" s="219">
        <v>0</v>
      </c>
      <c r="F34" s="220">
        <f t="shared" si="0"/>
        <v>160000</v>
      </c>
      <c r="G34" s="219"/>
      <c r="H34" s="219"/>
      <c r="I34" s="219"/>
      <c r="J34" s="219"/>
      <c r="K34" s="219"/>
      <c r="L34" s="219">
        <f t="shared" si="1"/>
        <v>160000</v>
      </c>
      <c r="M34" s="219">
        <f t="shared" si="2"/>
        <v>0</v>
      </c>
      <c r="N34" s="219">
        <f t="shared" si="3"/>
        <v>160000</v>
      </c>
      <c r="T34" s="217" t="s">
        <v>58</v>
      </c>
    </row>
    <row r="35" spans="2:46" s="217" customFormat="1" ht="18.600000000000001" customHeight="1">
      <c r="B35" s="221" t="s">
        <v>290</v>
      </c>
      <c r="C35" s="226">
        <v>0</v>
      </c>
      <c r="D35" s="226">
        <f>D34</f>
        <v>160000</v>
      </c>
      <c r="E35" s="226">
        <v>0</v>
      </c>
      <c r="F35" s="223">
        <f t="shared" si="0"/>
        <v>160000</v>
      </c>
      <c r="G35" s="226"/>
      <c r="H35" s="226"/>
      <c r="I35" s="226"/>
      <c r="J35" s="226"/>
      <c r="K35" s="226"/>
      <c r="L35" s="226">
        <f t="shared" si="1"/>
        <v>160000</v>
      </c>
      <c r="M35" s="226">
        <f t="shared" si="2"/>
        <v>0</v>
      </c>
      <c r="N35" s="226">
        <f t="shared" si="3"/>
        <v>160000</v>
      </c>
    </row>
    <row r="36" spans="2:46" s="59" customFormat="1" ht="18.600000000000001" customHeight="1">
      <c r="B36" s="153" t="s">
        <v>100</v>
      </c>
      <c r="C36" s="165">
        <v>0</v>
      </c>
      <c r="D36" s="165">
        <f>D12+D15+D18+D22+D26+D30+D34</f>
        <v>500000</v>
      </c>
      <c r="E36" s="165">
        <f>E12+E15+E18+E22+E26+E30+E34</f>
        <v>580000</v>
      </c>
      <c r="F36" s="154">
        <f t="shared" si="0"/>
        <v>1080000</v>
      </c>
      <c r="G36" s="165">
        <v>0</v>
      </c>
      <c r="H36" s="165">
        <v>0</v>
      </c>
      <c r="I36" s="165">
        <v>0</v>
      </c>
      <c r="J36" s="165">
        <v>0</v>
      </c>
      <c r="K36" s="165">
        <v>0</v>
      </c>
      <c r="L36" s="165">
        <f>L35+L33+L29+L25+L21+L17+L14</f>
        <v>500000</v>
      </c>
      <c r="M36" s="165">
        <f>M35+M33+M29+M25+M21+M17+M14</f>
        <v>580000</v>
      </c>
      <c r="N36" s="162">
        <f>M36+L36</f>
        <v>1080000</v>
      </c>
    </row>
    <row r="37" spans="2:46" s="59" customFormat="1" ht="18" customHeight="1">
      <c r="B37" s="136"/>
      <c r="C37" s="137"/>
      <c r="D37" s="137"/>
      <c r="E37" s="137"/>
      <c r="F37" s="137"/>
      <c r="G37" s="137"/>
      <c r="H37" s="137"/>
      <c r="I37" s="137"/>
      <c r="J37" s="137"/>
      <c r="K37" s="138"/>
      <c r="L37" s="138"/>
      <c r="M37" s="138"/>
      <c r="N37" s="139"/>
    </row>
    <row r="38" spans="2:46" s="60" customFormat="1" ht="18.600000000000001" customHeight="1">
      <c r="B38" s="140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2"/>
      <c r="Z38" s="62"/>
      <c r="AA38" s="62"/>
      <c r="AB38" s="62"/>
      <c r="AC38" s="62"/>
      <c r="AD38" s="62"/>
      <c r="AE38" s="62"/>
      <c r="AF38" s="62"/>
      <c r="AG38" s="63"/>
      <c r="AH38" s="63"/>
      <c r="AI38" s="63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</row>
    <row r="39" spans="2:46" s="60" customFormat="1" ht="18.600000000000001" customHeight="1">
      <c r="B39" s="142"/>
      <c r="C39" s="142"/>
      <c r="D39" s="143"/>
      <c r="E39" s="144"/>
      <c r="F39" s="144"/>
      <c r="G39" s="145"/>
      <c r="H39" s="142"/>
      <c r="I39" s="142"/>
      <c r="J39" s="142"/>
      <c r="K39" s="142"/>
      <c r="L39" s="142"/>
      <c r="M39" s="142"/>
      <c r="N39" s="142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</row>
    <row r="40" spans="2:46" s="60" customFormat="1" ht="18.600000000000001" customHeight="1">
      <c r="B40" s="143"/>
      <c r="C40" s="144"/>
      <c r="D40" s="143"/>
      <c r="E40" s="144"/>
      <c r="F40" s="144"/>
      <c r="G40" s="145"/>
      <c r="H40" s="144"/>
      <c r="I40" s="143"/>
      <c r="J40" s="143"/>
      <c r="K40" s="143"/>
      <c r="L40" s="143"/>
      <c r="M40" s="143"/>
      <c r="N40" s="143"/>
      <c r="O40" s="66"/>
      <c r="P40" s="66"/>
      <c r="Q40" s="66"/>
      <c r="R40" s="66"/>
      <c r="S40" s="66"/>
      <c r="T40" s="66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</row>
    <row r="41" spans="2:46" s="60" customFormat="1" ht="18.600000000000001" customHeight="1">
      <c r="B41" s="322" t="s">
        <v>89</v>
      </c>
      <c r="C41" s="322"/>
      <c r="D41" s="246"/>
      <c r="E41" s="246"/>
      <c r="F41" s="90"/>
      <c r="G41" s="90"/>
      <c r="H41" s="90"/>
      <c r="I41" s="90"/>
      <c r="J41" s="322" t="s">
        <v>209</v>
      </c>
      <c r="K41" s="322"/>
      <c r="L41" s="142"/>
      <c r="M41" s="142"/>
      <c r="N41" s="142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</row>
    <row r="42" spans="2:46" s="60" customFormat="1" ht="18.600000000000001" customHeight="1"/>
    <row r="44" spans="2:46" ht="18.600000000000001" customHeight="1">
      <c r="B44" s="68"/>
      <c r="C44" s="69"/>
      <c r="D44" s="69"/>
      <c r="E44" s="69"/>
      <c r="F44" s="69"/>
    </row>
    <row r="45" spans="2:46" ht="18.600000000000001" customHeight="1">
      <c r="B45" s="68"/>
    </row>
  </sheetData>
  <mergeCells count="12">
    <mergeCell ref="B41:C41"/>
    <mergeCell ref="J41:K41"/>
    <mergeCell ref="K2:N4"/>
    <mergeCell ref="B5:M5"/>
    <mergeCell ref="B6:M6"/>
    <mergeCell ref="B8:B10"/>
    <mergeCell ref="C8:E8"/>
    <mergeCell ref="G8:I8"/>
    <mergeCell ref="K8:N8"/>
    <mergeCell ref="F9:F10"/>
    <mergeCell ref="J9:J10"/>
    <mergeCell ref="N9:N10"/>
  </mergeCells>
  <phoneticPr fontId="41" type="noConversion"/>
  <pageMargins left="0.52007874015748023" right="0.17007874015748034" top="0.59370078740157484" bottom="0.59370078740157484" header="0.2" footer="0.2"/>
  <pageSetup paperSize="9" scale="61" fitToHeight="0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Q20"/>
  <sheetViews>
    <sheetView topLeftCell="B4" zoomScale="90" zoomScaleSheetLayoutView="90" workbookViewId="0">
      <selection activeCell="G16" sqref="G16"/>
    </sheetView>
  </sheetViews>
  <sheetFormatPr defaultColWidth="7.85546875" defaultRowHeight="12.75"/>
  <cols>
    <col min="1" max="1" width="3.28515625" style="6" hidden="1" customWidth="1"/>
    <col min="2" max="4" width="12" style="6" customWidth="1"/>
    <col min="5" max="5" width="49.42578125" style="6" customWidth="1"/>
    <col min="6" max="6" width="38.5703125" style="6" customWidth="1"/>
    <col min="7" max="7" width="16.42578125" style="6" customWidth="1"/>
    <col min="8" max="8" width="16.5703125" style="6" customWidth="1"/>
    <col min="9" max="9" width="19.5703125" style="6" customWidth="1"/>
    <col min="10" max="10" width="18.140625" style="6" customWidth="1"/>
    <col min="11" max="11" width="7.85546875" style="20"/>
    <col min="12" max="12" width="10.140625" style="20" bestFit="1" customWidth="1"/>
    <col min="13" max="16384" width="7.85546875" style="20"/>
  </cols>
  <sheetData>
    <row r="1" spans="1:12" s="25" customFormat="1" ht="22.5" customHeight="1">
      <c r="A1" s="26"/>
      <c r="B1" s="358"/>
      <c r="C1" s="358"/>
      <c r="D1" s="358"/>
      <c r="E1" s="358"/>
      <c r="F1" s="358"/>
      <c r="G1" s="358"/>
      <c r="H1" s="358"/>
      <c r="I1" s="358"/>
      <c r="J1" s="358"/>
    </row>
    <row r="2" spans="1:12" ht="16.5" customHeight="1">
      <c r="B2" s="166"/>
      <c r="C2" s="166"/>
      <c r="D2" s="166"/>
      <c r="E2" s="166"/>
      <c r="F2" s="166"/>
      <c r="G2" s="167"/>
      <c r="H2" s="168"/>
      <c r="I2" s="168" t="s">
        <v>128</v>
      </c>
      <c r="J2" s="168"/>
    </row>
    <row r="3" spans="1:12" ht="69.75" customHeight="1">
      <c r="B3" s="166"/>
      <c r="C3" s="166"/>
      <c r="D3" s="166"/>
      <c r="E3" s="166"/>
      <c r="F3" s="166"/>
      <c r="G3" s="167"/>
      <c r="H3" s="360" t="s">
        <v>335</v>
      </c>
      <c r="I3" s="360"/>
      <c r="J3" s="360"/>
    </row>
    <row r="4" spans="1:12" ht="33" customHeight="1">
      <c r="B4" s="359" t="s">
        <v>334</v>
      </c>
      <c r="C4" s="359"/>
      <c r="D4" s="359"/>
      <c r="E4" s="359"/>
      <c r="F4" s="359"/>
      <c r="G4" s="359"/>
      <c r="H4" s="359"/>
      <c r="I4" s="359"/>
      <c r="J4" s="359"/>
    </row>
    <row r="5" spans="1:12" ht="13.5" customHeight="1">
      <c r="B5" s="169"/>
      <c r="C5" s="170"/>
      <c r="D5" s="170"/>
      <c r="E5" s="170"/>
      <c r="F5" s="171"/>
      <c r="G5" s="171"/>
      <c r="H5" s="172"/>
      <c r="I5" s="171"/>
      <c r="J5" s="173" t="s">
        <v>116</v>
      </c>
    </row>
    <row r="6" spans="1:12" ht="102.75" customHeight="1">
      <c r="A6" s="24"/>
      <c r="B6" s="174" t="s">
        <v>279</v>
      </c>
      <c r="C6" s="174" t="s">
        <v>280</v>
      </c>
      <c r="D6" s="174" t="s">
        <v>281</v>
      </c>
      <c r="E6" s="175" t="s">
        <v>127</v>
      </c>
      <c r="F6" s="176" t="s">
        <v>336</v>
      </c>
      <c r="G6" s="176" t="s">
        <v>337</v>
      </c>
      <c r="H6" s="176" t="s">
        <v>338</v>
      </c>
      <c r="I6" s="176" t="s">
        <v>339</v>
      </c>
      <c r="J6" s="176" t="s">
        <v>340</v>
      </c>
    </row>
    <row r="7" spans="1:12" s="22" customFormat="1" ht="26.25" customHeight="1">
      <c r="A7" s="23"/>
      <c r="B7" s="177" t="s">
        <v>196</v>
      </c>
      <c r="C7" s="177"/>
      <c r="D7" s="177"/>
      <c r="E7" s="178" t="s">
        <v>81</v>
      </c>
      <c r="F7" s="179"/>
      <c r="G7" s="179"/>
      <c r="H7" s="179"/>
      <c r="I7" s="179">
        <f>I8</f>
        <v>0</v>
      </c>
      <c r="J7" s="250"/>
    </row>
    <row r="8" spans="1:12" ht="26.25" customHeight="1">
      <c r="B8" s="177" t="s">
        <v>197</v>
      </c>
      <c r="C8" s="177"/>
      <c r="D8" s="177"/>
      <c r="E8" s="178" t="s">
        <v>81</v>
      </c>
      <c r="F8" s="180"/>
      <c r="G8" s="180"/>
      <c r="H8" s="180"/>
      <c r="I8" s="180">
        <v>0</v>
      </c>
      <c r="J8" s="250"/>
    </row>
    <row r="9" spans="1:12" ht="26.25" customHeight="1">
      <c r="B9" s="181"/>
      <c r="C9" s="181"/>
      <c r="D9" s="182"/>
      <c r="E9" s="183" t="s">
        <v>124</v>
      </c>
      <c r="F9" s="184"/>
      <c r="G9" s="184"/>
      <c r="H9" s="184"/>
      <c r="I9" s="251">
        <f>I7</f>
        <v>0</v>
      </c>
      <c r="J9" s="185"/>
    </row>
    <row r="10" spans="1:12" ht="73.5" customHeight="1">
      <c r="B10" s="247"/>
      <c r="C10" s="247"/>
      <c r="D10" s="247"/>
      <c r="E10" s="247"/>
      <c r="F10" s="247"/>
      <c r="G10" s="247"/>
      <c r="H10" s="247"/>
      <c r="I10" s="247"/>
      <c r="J10" s="247"/>
    </row>
    <row r="12" spans="1:12" ht="39" customHeight="1">
      <c r="D12" s="322" t="s">
        <v>89</v>
      </c>
      <c r="E12" s="322"/>
      <c r="F12" s="249"/>
      <c r="G12" s="249"/>
      <c r="H12" s="322" t="s">
        <v>209</v>
      </c>
      <c r="I12" s="322"/>
      <c r="J12" s="90"/>
    </row>
    <row r="13" spans="1:12" ht="24" customHeight="1">
      <c r="L13" s="70"/>
    </row>
    <row r="14" spans="1:12" ht="24.75" customHeight="1"/>
    <row r="15" spans="1:12" ht="15.75" customHeight="1"/>
    <row r="16" spans="1:12" ht="42.75" customHeight="1"/>
    <row r="17" spans="11:17" ht="20.25" customHeight="1">
      <c r="K17" s="248"/>
      <c r="L17" s="248"/>
      <c r="M17" s="248"/>
      <c r="N17" s="248"/>
      <c r="O17" s="248"/>
      <c r="P17" s="248"/>
      <c r="Q17" s="248"/>
    </row>
    <row r="18" spans="11:17" ht="20.25" customHeight="1">
      <c r="K18" s="247"/>
      <c r="L18" s="247"/>
      <c r="M18" s="247"/>
      <c r="N18" s="247"/>
      <c r="O18" s="247"/>
      <c r="P18" s="247"/>
      <c r="Q18" s="247"/>
    </row>
    <row r="19" spans="11:17" ht="36.75" customHeight="1">
      <c r="K19" s="21"/>
      <c r="L19" s="21"/>
      <c r="M19" s="21"/>
      <c r="N19" s="21"/>
      <c r="O19" s="21"/>
      <c r="P19" s="21"/>
      <c r="Q19" s="21"/>
    </row>
    <row r="20" spans="11:17" ht="21" customHeight="1">
      <c r="K20" s="247"/>
      <c r="L20" s="247"/>
      <c r="M20" s="247"/>
      <c r="N20" s="247"/>
      <c r="O20" s="247"/>
      <c r="P20" s="247"/>
      <c r="Q20" s="247"/>
    </row>
  </sheetData>
  <mergeCells count="5">
    <mergeCell ref="B1:J1"/>
    <mergeCell ref="B4:J4"/>
    <mergeCell ref="H3:J3"/>
    <mergeCell ref="D12:E12"/>
    <mergeCell ref="H12:I12"/>
  </mergeCells>
  <phoneticPr fontId="41" type="noConversion"/>
  <printOptions horizontalCentered="1"/>
  <pageMargins left="0.82677165354330717" right="0" top="0.31496062992125984" bottom="0.31496062992125984" header="0.23622047244094491" footer="0.19685039370078741"/>
  <pageSetup paperSize="9" scale="70" fitToHeight="0" orientation="landscape" r:id="rId1"/>
  <headerFooter alignWithMargins="0">
    <oddFooter>&amp;R&amp;P</oddFooter>
  </headerFooter>
  <rowBreaks count="2" manualBreakCount="2">
    <brk id="15" max="9" man="1"/>
    <brk id="20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K185"/>
  <sheetViews>
    <sheetView view="pageBreakPreview" topLeftCell="A150" zoomScale="60" zoomScaleNormal="77" workbookViewId="0">
      <selection activeCell="C183" sqref="C183:I183"/>
    </sheetView>
  </sheetViews>
  <sheetFormatPr defaultRowHeight="15.75"/>
  <cols>
    <col min="1" max="1" width="6.42578125" style="27" customWidth="1"/>
    <col min="2" max="4" width="20.5703125" style="27" customWidth="1"/>
    <col min="5" max="5" width="54.28515625" style="27" customWidth="1"/>
    <col min="6" max="6" width="49" style="27" customWidth="1"/>
    <col min="7" max="7" width="18.7109375" style="27" customWidth="1"/>
    <col min="8" max="8" width="18.5703125" style="27" customWidth="1"/>
    <col min="9" max="9" width="15" style="27" customWidth="1"/>
    <col min="10" max="10" width="13.85546875" style="28" customWidth="1"/>
    <col min="11" max="11" width="14.5703125" style="27" customWidth="1"/>
    <col min="12" max="12" width="16.5703125" style="27" customWidth="1"/>
    <col min="13" max="13" width="10.5703125" style="27" customWidth="1"/>
    <col min="14" max="16384" width="9.140625" style="27"/>
  </cols>
  <sheetData>
    <row r="1" spans="1:37" ht="20.25" customHeight="1">
      <c r="A1" s="186"/>
      <c r="B1" s="186"/>
      <c r="C1" s="186"/>
      <c r="D1" s="186"/>
      <c r="E1" s="186"/>
      <c r="F1" s="186"/>
      <c r="G1" s="186" t="s">
        <v>129</v>
      </c>
      <c r="H1" s="186"/>
      <c r="I1" s="186"/>
      <c r="J1" s="27"/>
    </row>
    <row r="2" spans="1:37" ht="10.5" customHeight="1">
      <c r="A2" s="186"/>
      <c r="B2" s="186"/>
      <c r="C2" s="186"/>
      <c r="D2" s="186"/>
      <c r="E2" s="186"/>
      <c r="F2" s="186"/>
      <c r="G2" s="351" t="s">
        <v>402</v>
      </c>
      <c r="H2" s="352"/>
      <c r="I2" s="352"/>
      <c r="J2" s="27"/>
      <c r="K2" s="29"/>
    </row>
    <row r="3" spans="1:37" ht="17.25" customHeight="1">
      <c r="A3" s="186"/>
      <c r="B3" s="186"/>
      <c r="C3" s="186"/>
      <c r="D3" s="186"/>
      <c r="E3" s="186"/>
      <c r="F3" s="186"/>
      <c r="G3" s="352"/>
      <c r="H3" s="352"/>
      <c r="I3" s="352"/>
      <c r="J3" s="27"/>
      <c r="K3" s="29"/>
    </row>
    <row r="4" spans="1:37" ht="21.75" customHeight="1">
      <c r="A4" s="186"/>
      <c r="B4" s="186"/>
      <c r="C4" s="186"/>
      <c r="D4" s="186"/>
      <c r="E4" s="186"/>
      <c r="F4" s="186"/>
      <c r="G4" s="352"/>
      <c r="H4" s="352"/>
      <c r="I4" s="352"/>
      <c r="J4" s="27"/>
    </row>
    <row r="5" spans="1:37" ht="44.25" customHeight="1">
      <c r="A5" s="186"/>
      <c r="B5" s="366" t="s">
        <v>403</v>
      </c>
      <c r="C5" s="366"/>
      <c r="D5" s="366"/>
      <c r="E5" s="366"/>
      <c r="F5" s="366"/>
      <c r="G5" s="366"/>
      <c r="H5" s="366"/>
      <c r="I5" s="366"/>
      <c r="J5" s="30"/>
    </row>
    <row r="6" spans="1:37" ht="20.25" customHeight="1">
      <c r="A6" s="186"/>
      <c r="B6" s="367" t="s">
        <v>58</v>
      </c>
      <c r="C6" s="367"/>
      <c r="D6" s="367"/>
      <c r="E6" s="367"/>
      <c r="F6" s="367"/>
      <c r="G6" s="367"/>
      <c r="H6" s="367"/>
      <c r="I6" s="367"/>
    </row>
    <row r="7" spans="1:37" ht="20.25" customHeight="1">
      <c r="A7" s="186"/>
      <c r="B7" s="365" t="s">
        <v>130</v>
      </c>
      <c r="C7" s="365" t="s">
        <v>131</v>
      </c>
      <c r="D7" s="365" t="s">
        <v>132</v>
      </c>
      <c r="E7" s="365" t="s">
        <v>133</v>
      </c>
      <c r="F7" s="365" t="s">
        <v>134</v>
      </c>
      <c r="G7" s="361" t="s">
        <v>341</v>
      </c>
      <c r="H7" s="361" t="s">
        <v>301</v>
      </c>
      <c r="I7" s="363" t="s">
        <v>5</v>
      </c>
      <c r="J7" s="365" t="s">
        <v>6</v>
      </c>
      <c r="K7" s="365"/>
    </row>
    <row r="8" spans="1:37" ht="86.25" customHeight="1">
      <c r="A8" s="186"/>
      <c r="B8" s="365"/>
      <c r="C8" s="365"/>
      <c r="D8" s="365"/>
      <c r="E8" s="365"/>
      <c r="F8" s="365"/>
      <c r="G8" s="362"/>
      <c r="H8" s="362"/>
      <c r="I8" s="364"/>
      <c r="J8" s="252" t="s">
        <v>297</v>
      </c>
      <c r="K8" s="253" t="s">
        <v>298</v>
      </c>
    </row>
    <row r="9" spans="1:37" s="33" customFormat="1" ht="68.25" hidden="1" customHeight="1">
      <c r="A9" s="187"/>
      <c r="B9" s="365"/>
      <c r="C9" s="365"/>
      <c r="D9" s="365"/>
      <c r="E9" s="365"/>
      <c r="F9" s="255" t="s">
        <v>135</v>
      </c>
      <c r="G9" s="255"/>
      <c r="H9" s="255"/>
      <c r="I9" s="256"/>
      <c r="J9" s="256"/>
      <c r="K9" s="257"/>
    </row>
    <row r="10" spans="1:37" s="34" customFormat="1" ht="24" hidden="1" customHeight="1">
      <c r="A10" s="187"/>
      <c r="B10" s="258" t="s">
        <v>136</v>
      </c>
      <c r="C10" s="258"/>
      <c r="D10" s="258"/>
      <c r="E10" s="259" t="s">
        <v>137</v>
      </c>
      <c r="F10" s="260"/>
      <c r="G10" s="260"/>
      <c r="H10" s="260"/>
      <c r="I10" s="261">
        <f>I11</f>
        <v>0</v>
      </c>
      <c r="J10" s="261">
        <f>J11</f>
        <v>0</v>
      </c>
      <c r="K10" s="262">
        <f>K11</f>
        <v>0</v>
      </c>
    </row>
    <row r="11" spans="1:37" s="35" customFormat="1" ht="28.5" hidden="1" customHeight="1">
      <c r="A11" s="187"/>
      <c r="B11" s="263" t="s">
        <v>138</v>
      </c>
      <c r="C11" s="263"/>
      <c r="D11" s="263" t="s">
        <v>139</v>
      </c>
      <c r="E11" s="264" t="s">
        <v>140</v>
      </c>
      <c r="F11" s="255"/>
      <c r="G11" s="255"/>
      <c r="H11" s="255"/>
      <c r="I11" s="256"/>
      <c r="J11" s="256">
        <v>0</v>
      </c>
      <c r="K11" s="257">
        <f>I11+J11</f>
        <v>0</v>
      </c>
    </row>
    <row r="12" spans="1:37" s="34" customFormat="1" ht="32.25" hidden="1" customHeight="1">
      <c r="A12" s="187"/>
      <c r="B12" s="265"/>
      <c r="C12" s="266"/>
      <c r="D12" s="266"/>
      <c r="E12" s="267"/>
      <c r="F12" s="268"/>
      <c r="G12" s="268"/>
      <c r="H12" s="268"/>
      <c r="I12" s="269"/>
      <c r="J12" s="256"/>
      <c r="K12" s="257"/>
    </row>
    <row r="13" spans="1:37" s="34" customFormat="1" ht="22.5" hidden="1" customHeight="1">
      <c r="A13" s="187"/>
      <c r="B13" s="263">
        <v>150101</v>
      </c>
      <c r="C13" s="265"/>
      <c r="D13" s="263" t="s">
        <v>65</v>
      </c>
      <c r="E13" s="270" t="s">
        <v>141</v>
      </c>
      <c r="F13" s="252"/>
      <c r="G13" s="252"/>
      <c r="H13" s="271">
        <f t="shared" ref="H13:H59" si="0">I13+J13</f>
        <v>0</v>
      </c>
      <c r="I13" s="272">
        <v>0</v>
      </c>
      <c r="J13" s="272">
        <v>0</v>
      </c>
      <c r="K13" s="273">
        <f>J13+I13</f>
        <v>0</v>
      </c>
    </row>
    <row r="14" spans="1:37" s="34" customFormat="1" ht="33" hidden="1" customHeight="1">
      <c r="A14" s="187"/>
      <c r="B14" s="263" t="s">
        <v>138</v>
      </c>
      <c r="C14" s="263"/>
      <c r="D14" s="263" t="s">
        <v>139</v>
      </c>
      <c r="E14" s="264" t="s">
        <v>140</v>
      </c>
      <c r="F14" s="252"/>
      <c r="G14" s="252"/>
      <c r="H14" s="271">
        <f t="shared" si="0"/>
        <v>0</v>
      </c>
      <c r="I14" s="272"/>
      <c r="J14" s="272">
        <v>0</v>
      </c>
      <c r="K14" s="273">
        <f>J14+I14</f>
        <v>0</v>
      </c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</row>
    <row r="15" spans="1:37" s="33" customFormat="1" ht="67.5" hidden="1" customHeight="1">
      <c r="A15" s="187"/>
      <c r="B15" s="274"/>
      <c r="C15" s="254"/>
      <c r="D15" s="254"/>
      <c r="E15" s="254"/>
      <c r="F15" s="254" t="s">
        <v>142</v>
      </c>
      <c r="G15" s="254"/>
      <c r="H15" s="271">
        <f t="shared" si="0"/>
        <v>0</v>
      </c>
      <c r="I15" s="271">
        <f>I17</f>
        <v>0</v>
      </c>
      <c r="J15" s="271">
        <f>J17</f>
        <v>0</v>
      </c>
      <c r="K15" s="275">
        <f>K17</f>
        <v>0</v>
      </c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</row>
    <row r="16" spans="1:37" s="34" customFormat="1" ht="21.75" hidden="1" customHeight="1">
      <c r="A16" s="187"/>
      <c r="B16" s="276"/>
      <c r="C16" s="270"/>
      <c r="D16" s="270"/>
      <c r="E16" s="270"/>
      <c r="F16" s="255" t="s">
        <v>135</v>
      </c>
      <c r="G16" s="255"/>
      <c r="H16" s="271">
        <f t="shared" si="0"/>
        <v>0</v>
      </c>
      <c r="I16" s="272"/>
      <c r="J16" s="272"/>
      <c r="K16" s="273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</row>
    <row r="17" spans="1:37" s="35" customFormat="1" ht="33" hidden="1" customHeight="1">
      <c r="A17" s="187"/>
      <c r="B17" s="277" t="s">
        <v>136</v>
      </c>
      <c r="C17" s="258"/>
      <c r="D17" s="258"/>
      <c r="E17" s="259" t="s">
        <v>137</v>
      </c>
      <c r="F17" s="278"/>
      <c r="G17" s="278"/>
      <c r="H17" s="271">
        <f t="shared" si="0"/>
        <v>0</v>
      </c>
      <c r="I17" s="279">
        <f>I18</f>
        <v>0</v>
      </c>
      <c r="J17" s="279">
        <f>J18</f>
        <v>0</v>
      </c>
      <c r="K17" s="280">
        <f>K18</f>
        <v>0</v>
      </c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</row>
    <row r="18" spans="1:37" s="34" customFormat="1" ht="33" hidden="1" customHeight="1">
      <c r="A18" s="187"/>
      <c r="B18" s="263" t="s">
        <v>138</v>
      </c>
      <c r="C18" s="263"/>
      <c r="D18" s="263" t="s">
        <v>139</v>
      </c>
      <c r="E18" s="264" t="s">
        <v>140</v>
      </c>
      <c r="F18" s="252"/>
      <c r="G18" s="252"/>
      <c r="H18" s="271">
        <f t="shared" si="0"/>
        <v>0</v>
      </c>
      <c r="I18" s="272"/>
      <c r="J18" s="272">
        <v>0</v>
      </c>
      <c r="K18" s="273">
        <f>J18+I18</f>
        <v>0</v>
      </c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</row>
    <row r="19" spans="1:37" s="33" customFormat="1" ht="67.5" hidden="1" customHeight="1">
      <c r="A19" s="187"/>
      <c r="B19" s="281"/>
      <c r="C19" s="282"/>
      <c r="D19" s="282"/>
      <c r="E19" s="282"/>
      <c r="F19" s="254" t="s">
        <v>143</v>
      </c>
      <c r="G19" s="254"/>
      <c r="H19" s="271">
        <f t="shared" si="0"/>
        <v>24000</v>
      </c>
      <c r="I19" s="271">
        <f>I21</f>
        <v>24000</v>
      </c>
      <c r="J19" s="271">
        <f>J21</f>
        <v>0</v>
      </c>
      <c r="K19" s="271">
        <f>K21</f>
        <v>24000</v>
      </c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</row>
    <row r="20" spans="1:37" s="34" customFormat="1" ht="21.75" hidden="1" customHeight="1">
      <c r="A20" s="187"/>
      <c r="B20" s="263"/>
      <c r="C20" s="265"/>
      <c r="D20" s="265"/>
      <c r="E20" s="265"/>
      <c r="F20" s="255" t="s">
        <v>135</v>
      </c>
      <c r="G20" s="255"/>
      <c r="H20" s="271">
        <f t="shared" si="0"/>
        <v>0</v>
      </c>
      <c r="I20" s="283"/>
      <c r="J20" s="283"/>
      <c r="K20" s="283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</row>
    <row r="21" spans="1:37" s="35" customFormat="1" ht="33" hidden="1" customHeight="1">
      <c r="A21" s="187"/>
      <c r="B21" s="277" t="s">
        <v>126</v>
      </c>
      <c r="C21" s="258"/>
      <c r="D21" s="258"/>
      <c r="E21" s="259" t="s">
        <v>137</v>
      </c>
      <c r="F21" s="284"/>
      <c r="G21" s="284"/>
      <c r="H21" s="271">
        <f t="shared" si="0"/>
        <v>24000</v>
      </c>
      <c r="I21" s="285">
        <f>I24</f>
        <v>24000</v>
      </c>
      <c r="J21" s="285">
        <f>J24</f>
        <v>0</v>
      </c>
      <c r="K21" s="285">
        <f>K24</f>
        <v>24000</v>
      </c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</row>
    <row r="22" spans="1:37" s="34" customFormat="1" ht="33" hidden="1" customHeight="1">
      <c r="A22" s="187"/>
      <c r="B22" s="277" t="s">
        <v>125</v>
      </c>
      <c r="C22" s="258"/>
      <c r="D22" s="258"/>
      <c r="E22" s="259" t="s">
        <v>137</v>
      </c>
      <c r="F22" s="284"/>
      <c r="G22" s="284"/>
      <c r="H22" s="271">
        <f t="shared" si="0"/>
        <v>24000</v>
      </c>
      <c r="I22" s="285">
        <f>I21</f>
        <v>24000</v>
      </c>
      <c r="J22" s="285">
        <f>J21</f>
        <v>0</v>
      </c>
      <c r="K22" s="285">
        <f>K21</f>
        <v>24000</v>
      </c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</row>
    <row r="23" spans="1:37" s="33" customFormat="1" ht="67.5" hidden="1" customHeight="1">
      <c r="A23" s="187"/>
      <c r="B23" s="263" t="s">
        <v>144</v>
      </c>
      <c r="C23" s="265">
        <v>3110</v>
      </c>
      <c r="D23" s="258"/>
      <c r="E23" s="256" t="s">
        <v>145</v>
      </c>
      <c r="F23" s="284"/>
      <c r="G23" s="284"/>
      <c r="H23" s="271">
        <f t="shared" si="0"/>
        <v>24000</v>
      </c>
      <c r="I23" s="283">
        <f>I24</f>
        <v>24000</v>
      </c>
      <c r="J23" s="283">
        <f>J24</f>
        <v>0</v>
      </c>
      <c r="K23" s="283">
        <f>K24</f>
        <v>24000</v>
      </c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</row>
    <row r="24" spans="1:37" s="34" customFormat="1" ht="21.75" hidden="1" customHeight="1">
      <c r="A24" s="187"/>
      <c r="B24" s="263" t="s">
        <v>146</v>
      </c>
      <c r="C24" s="265">
        <v>3112</v>
      </c>
      <c r="D24" s="263" t="s">
        <v>74</v>
      </c>
      <c r="E24" s="256" t="s">
        <v>147</v>
      </c>
      <c r="F24" s="270"/>
      <c r="G24" s="270"/>
      <c r="H24" s="271">
        <f t="shared" si="0"/>
        <v>24000</v>
      </c>
      <c r="I24" s="283">
        <v>24000</v>
      </c>
      <c r="J24" s="283">
        <v>0</v>
      </c>
      <c r="K24" s="273">
        <f>I24+J24</f>
        <v>24000</v>
      </c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</row>
    <row r="25" spans="1:37" s="35" customFormat="1" ht="33" hidden="1" customHeight="1">
      <c r="A25" s="187"/>
      <c r="B25" s="281"/>
      <c r="C25" s="282"/>
      <c r="D25" s="282"/>
      <c r="E25" s="282"/>
      <c r="F25" s="254" t="s">
        <v>148</v>
      </c>
      <c r="G25" s="254"/>
      <c r="H25" s="271">
        <f t="shared" si="0"/>
        <v>9760</v>
      </c>
      <c r="I25" s="271">
        <f>I27</f>
        <v>9760</v>
      </c>
      <c r="J25" s="271">
        <f>J27</f>
        <v>0</v>
      </c>
      <c r="K25" s="271">
        <f>K27</f>
        <v>9760</v>
      </c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</row>
    <row r="26" spans="1:37" s="34" customFormat="1" ht="33" hidden="1" customHeight="1">
      <c r="A26" s="187"/>
      <c r="B26" s="263"/>
      <c r="C26" s="265"/>
      <c r="D26" s="265"/>
      <c r="E26" s="265"/>
      <c r="F26" s="255" t="s">
        <v>135</v>
      </c>
      <c r="G26" s="255"/>
      <c r="H26" s="271">
        <f t="shared" si="0"/>
        <v>0</v>
      </c>
      <c r="I26" s="283"/>
      <c r="J26" s="283"/>
      <c r="K26" s="283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</row>
    <row r="27" spans="1:37" s="33" customFormat="1" ht="80.25" hidden="1" customHeight="1">
      <c r="A27" s="187"/>
      <c r="B27" s="277" t="s">
        <v>126</v>
      </c>
      <c r="C27" s="258"/>
      <c r="D27" s="258"/>
      <c r="E27" s="259" t="s">
        <v>137</v>
      </c>
      <c r="F27" s="284"/>
      <c r="G27" s="284"/>
      <c r="H27" s="271">
        <f t="shared" si="0"/>
        <v>9760</v>
      </c>
      <c r="I27" s="285">
        <f>I30</f>
        <v>9760</v>
      </c>
      <c r="J27" s="285">
        <f>J30</f>
        <v>0</v>
      </c>
      <c r="K27" s="285">
        <f>K30</f>
        <v>9760</v>
      </c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</row>
    <row r="28" spans="1:37" s="34" customFormat="1" ht="21" hidden="1" customHeight="1">
      <c r="A28" s="187"/>
      <c r="B28" s="277" t="s">
        <v>125</v>
      </c>
      <c r="C28" s="258"/>
      <c r="D28" s="258"/>
      <c r="E28" s="259" t="s">
        <v>137</v>
      </c>
      <c r="F28" s="284"/>
      <c r="G28" s="284"/>
      <c r="H28" s="271">
        <f t="shared" si="0"/>
        <v>9760</v>
      </c>
      <c r="I28" s="285">
        <f>I27</f>
        <v>9760</v>
      </c>
      <c r="J28" s="285">
        <f>J27</f>
        <v>0</v>
      </c>
      <c r="K28" s="285">
        <f>K27</f>
        <v>9760</v>
      </c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</row>
    <row r="29" spans="1:37" s="35" customFormat="1" ht="25.5" hidden="1" customHeight="1">
      <c r="A29" s="187"/>
      <c r="B29" s="263" t="s">
        <v>149</v>
      </c>
      <c r="C29" s="265">
        <v>3130</v>
      </c>
      <c r="D29" s="258"/>
      <c r="E29" s="286" t="s">
        <v>150</v>
      </c>
      <c r="F29" s="284"/>
      <c r="G29" s="284"/>
      <c r="H29" s="271">
        <f t="shared" si="0"/>
        <v>9760</v>
      </c>
      <c r="I29" s="283">
        <f>I30</f>
        <v>9760</v>
      </c>
      <c r="J29" s="283">
        <f>J30</f>
        <v>0</v>
      </c>
      <c r="K29" s="283">
        <f>K30</f>
        <v>9760</v>
      </c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</row>
    <row r="30" spans="1:37" s="35" customFormat="1" ht="25.5" hidden="1" customHeight="1">
      <c r="A30" s="187"/>
      <c r="B30" s="263" t="s">
        <v>151</v>
      </c>
      <c r="C30" s="265">
        <v>3132</v>
      </c>
      <c r="D30" s="263" t="s">
        <v>74</v>
      </c>
      <c r="E30" s="270" t="s">
        <v>152</v>
      </c>
      <c r="F30" s="270"/>
      <c r="G30" s="270"/>
      <c r="H30" s="271">
        <f t="shared" si="0"/>
        <v>9760</v>
      </c>
      <c r="I30" s="283">
        <v>9760</v>
      </c>
      <c r="J30" s="283">
        <v>0</v>
      </c>
      <c r="K30" s="273">
        <f>I30+J30</f>
        <v>9760</v>
      </c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</row>
    <row r="31" spans="1:37" s="35" customFormat="1" ht="25.5" hidden="1" customHeight="1">
      <c r="A31" s="187"/>
      <c r="B31" s="281"/>
      <c r="C31" s="282"/>
      <c r="D31" s="282"/>
      <c r="E31" s="282"/>
      <c r="F31" s="254" t="s">
        <v>153</v>
      </c>
      <c r="G31" s="254"/>
      <c r="H31" s="271">
        <f t="shared" si="0"/>
        <v>0</v>
      </c>
      <c r="I31" s="271">
        <f>I33</f>
        <v>0</v>
      </c>
      <c r="J31" s="271">
        <f>J33</f>
        <v>0</v>
      </c>
      <c r="K31" s="271">
        <f>K33</f>
        <v>0</v>
      </c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</row>
    <row r="32" spans="1:37" s="34" customFormat="1" ht="25.5" hidden="1" customHeight="1">
      <c r="A32" s="187"/>
      <c r="B32" s="263"/>
      <c r="C32" s="265"/>
      <c r="D32" s="265"/>
      <c r="E32" s="265"/>
      <c r="F32" s="255" t="s">
        <v>135</v>
      </c>
      <c r="G32" s="255"/>
      <c r="H32" s="271">
        <f t="shared" si="0"/>
        <v>0</v>
      </c>
      <c r="I32" s="272"/>
      <c r="J32" s="272"/>
      <c r="K32" s="273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</row>
    <row r="33" spans="1:37" s="33" customFormat="1" ht="80.25" hidden="1" customHeight="1">
      <c r="A33" s="187"/>
      <c r="B33" s="277" t="s">
        <v>136</v>
      </c>
      <c r="C33" s="258"/>
      <c r="D33" s="258"/>
      <c r="E33" s="259" t="s">
        <v>137</v>
      </c>
      <c r="F33" s="260"/>
      <c r="G33" s="260"/>
      <c r="H33" s="271">
        <f t="shared" si="0"/>
        <v>0</v>
      </c>
      <c r="I33" s="279">
        <f>I37+I35+I34</f>
        <v>0</v>
      </c>
      <c r="J33" s="279">
        <f>J37+J35+J34</f>
        <v>0</v>
      </c>
      <c r="K33" s="280">
        <f>K35+K37+K34</f>
        <v>0</v>
      </c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</row>
    <row r="34" spans="1:37" s="34" customFormat="1" ht="21" hidden="1" customHeight="1">
      <c r="A34" s="187"/>
      <c r="B34" s="263">
        <v>130102</v>
      </c>
      <c r="C34" s="265"/>
      <c r="D34" s="265"/>
      <c r="E34" s="252" t="s">
        <v>154</v>
      </c>
      <c r="F34" s="252"/>
      <c r="G34" s="252"/>
      <c r="H34" s="271">
        <f t="shared" si="0"/>
        <v>0</v>
      </c>
      <c r="I34" s="283"/>
      <c r="J34" s="272"/>
      <c r="K34" s="273">
        <f>J34+I34</f>
        <v>0</v>
      </c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</row>
    <row r="35" spans="1:37" s="35" customFormat="1" ht="25.5" hidden="1" customHeight="1">
      <c r="A35" s="187"/>
      <c r="B35" s="263">
        <v>130201</v>
      </c>
      <c r="C35" s="265"/>
      <c r="D35" s="263" t="s">
        <v>155</v>
      </c>
      <c r="E35" s="252" t="s">
        <v>156</v>
      </c>
      <c r="F35" s="252"/>
      <c r="G35" s="252"/>
      <c r="H35" s="271">
        <f t="shared" si="0"/>
        <v>0</v>
      </c>
      <c r="I35" s="283"/>
      <c r="J35" s="272">
        <v>0</v>
      </c>
      <c r="K35" s="273">
        <f>J35+I35</f>
        <v>0</v>
      </c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</row>
    <row r="36" spans="1:37" s="35" customFormat="1" ht="25.5" hidden="1" customHeight="1">
      <c r="A36" s="187"/>
      <c r="B36" s="287"/>
      <c r="C36" s="27"/>
      <c r="D36" s="27"/>
      <c r="E36" s="27"/>
      <c r="F36" s="27"/>
      <c r="G36" s="27"/>
      <c r="H36" s="271">
        <f t="shared" si="0"/>
        <v>0</v>
      </c>
      <c r="I36" s="36"/>
      <c r="J36" s="36"/>
      <c r="K36" s="36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</row>
    <row r="37" spans="1:37" s="35" customFormat="1" ht="34.5" hidden="1" customHeight="1">
      <c r="A37" s="187"/>
      <c r="B37" s="263"/>
      <c r="C37" s="265"/>
      <c r="D37" s="265"/>
      <c r="E37" s="270"/>
      <c r="F37" s="255"/>
      <c r="G37" s="255"/>
      <c r="H37" s="271">
        <f t="shared" si="0"/>
        <v>0</v>
      </c>
      <c r="I37" s="272"/>
      <c r="J37" s="272"/>
      <c r="K37" s="273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</row>
    <row r="38" spans="1:37" s="34" customFormat="1" ht="25.5" hidden="1" customHeight="1">
      <c r="A38" s="187"/>
      <c r="B38" s="263">
        <v>130204</v>
      </c>
      <c r="C38" s="288"/>
      <c r="D38" s="288"/>
      <c r="E38" s="289" t="s">
        <v>157</v>
      </c>
      <c r="F38" s="252"/>
      <c r="G38" s="252"/>
      <c r="H38" s="271">
        <f t="shared" si="0"/>
        <v>0</v>
      </c>
      <c r="I38" s="272"/>
      <c r="J38" s="272"/>
      <c r="K38" s="273">
        <f>J38+I38</f>
        <v>0</v>
      </c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</row>
    <row r="39" spans="1:37" s="33" customFormat="1" ht="99" customHeight="1">
      <c r="A39" s="187"/>
      <c r="B39" s="281"/>
      <c r="C39" s="282"/>
      <c r="D39" s="282"/>
      <c r="E39" s="282"/>
      <c r="F39" s="254" t="s">
        <v>342</v>
      </c>
      <c r="G39" s="254" t="s">
        <v>343</v>
      </c>
      <c r="H39" s="271">
        <f t="shared" si="0"/>
        <v>150390</v>
      </c>
      <c r="I39" s="271">
        <f>I41</f>
        <v>150390</v>
      </c>
      <c r="J39" s="271">
        <f>J41</f>
        <v>0</v>
      </c>
      <c r="K39" s="271">
        <f>K41</f>
        <v>0</v>
      </c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</row>
    <row r="40" spans="1:37" s="34" customFormat="1" ht="22.5" customHeight="1">
      <c r="A40" s="187"/>
      <c r="B40" s="290"/>
      <c r="C40" s="255"/>
      <c r="D40" s="255"/>
      <c r="E40" s="255"/>
      <c r="F40" s="255" t="s">
        <v>135</v>
      </c>
      <c r="G40" s="255"/>
      <c r="H40" s="271">
        <f t="shared" si="0"/>
        <v>0</v>
      </c>
      <c r="I40" s="283"/>
      <c r="J40" s="283"/>
      <c r="K40" s="273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</row>
    <row r="41" spans="1:37" s="34" customFormat="1" ht="42" customHeight="1">
      <c r="A41" s="187"/>
      <c r="B41" s="277" t="s">
        <v>196</v>
      </c>
      <c r="C41" s="291"/>
      <c r="D41" s="291"/>
      <c r="E41" s="259" t="s">
        <v>81</v>
      </c>
      <c r="F41" s="284"/>
      <c r="G41" s="284"/>
      <c r="H41" s="271">
        <f t="shared" si="0"/>
        <v>150390</v>
      </c>
      <c r="I41" s="285">
        <f>I42</f>
        <v>150390</v>
      </c>
      <c r="J41" s="285">
        <f>J42</f>
        <v>0</v>
      </c>
      <c r="K41" s="285">
        <f>K42</f>
        <v>0</v>
      </c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</row>
    <row r="42" spans="1:37" s="34" customFormat="1" ht="41.25" customHeight="1">
      <c r="A42" s="187"/>
      <c r="B42" s="294" t="s">
        <v>197</v>
      </c>
      <c r="C42" s="294"/>
      <c r="D42" s="291"/>
      <c r="E42" s="295" t="s">
        <v>81</v>
      </c>
      <c r="F42" s="284"/>
      <c r="G42" s="284"/>
      <c r="H42" s="271">
        <f t="shared" si="0"/>
        <v>150390</v>
      </c>
      <c r="I42" s="285">
        <f>I43+I44+I45</f>
        <v>150390</v>
      </c>
      <c r="J42" s="285">
        <f>J43</f>
        <v>0</v>
      </c>
      <c r="K42" s="285">
        <f>K43+K44+K45</f>
        <v>0</v>
      </c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</row>
    <row r="43" spans="1:37" s="34" customFormat="1" ht="36" customHeight="1">
      <c r="A43" s="188"/>
      <c r="B43" s="263" t="s">
        <v>246</v>
      </c>
      <c r="C43" s="265">
        <v>3210</v>
      </c>
      <c r="D43" s="293">
        <v>1050</v>
      </c>
      <c r="E43" s="276" t="s">
        <v>71</v>
      </c>
      <c r="F43" s="284"/>
      <c r="G43" s="284"/>
      <c r="H43" s="271">
        <f t="shared" si="0"/>
        <v>69200</v>
      </c>
      <c r="I43" s="283">
        <v>69200</v>
      </c>
      <c r="J43" s="283">
        <v>0</v>
      </c>
      <c r="K43" s="273">
        <v>0</v>
      </c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</row>
    <row r="44" spans="1:37" s="35" customFormat="1" ht="33.75" customHeight="1">
      <c r="A44" s="189"/>
      <c r="B44" s="263" t="s">
        <v>260</v>
      </c>
      <c r="C44" s="265">
        <v>3242</v>
      </c>
      <c r="D44" s="292" t="s">
        <v>70</v>
      </c>
      <c r="E44" s="276" t="s">
        <v>159</v>
      </c>
      <c r="F44" s="270"/>
      <c r="G44" s="270"/>
      <c r="H44" s="271">
        <f t="shared" si="0"/>
        <v>65000</v>
      </c>
      <c r="I44" s="283">
        <v>65000</v>
      </c>
      <c r="J44" s="283">
        <v>0</v>
      </c>
      <c r="K44" s="273">
        <v>0</v>
      </c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</row>
    <row r="45" spans="1:37" s="35" customFormat="1" ht="36.75" customHeight="1">
      <c r="A45" s="189"/>
      <c r="B45" s="276" t="s">
        <v>206</v>
      </c>
      <c r="C45" s="270">
        <v>9770</v>
      </c>
      <c r="D45" s="263" t="s">
        <v>61</v>
      </c>
      <c r="E45" s="276" t="s">
        <v>60</v>
      </c>
      <c r="F45" s="270"/>
      <c r="G45" s="270"/>
      <c r="H45" s="271">
        <f t="shared" si="0"/>
        <v>16190</v>
      </c>
      <c r="I45" s="296">
        <v>16190</v>
      </c>
      <c r="J45" s="283">
        <v>0</v>
      </c>
      <c r="K45" s="273">
        <v>0</v>
      </c>
    </row>
    <row r="46" spans="1:37" s="35" customFormat="1" ht="91.5" customHeight="1">
      <c r="A46" s="189"/>
      <c r="B46" s="271"/>
      <c r="C46" s="271"/>
      <c r="D46" s="271"/>
      <c r="E46" s="271"/>
      <c r="F46" s="271" t="s">
        <v>344</v>
      </c>
      <c r="G46" s="271" t="s">
        <v>345</v>
      </c>
      <c r="H46" s="271">
        <f t="shared" si="0"/>
        <v>1229629</v>
      </c>
      <c r="I46" s="271">
        <f>I48</f>
        <v>1109229</v>
      </c>
      <c r="J46" s="271">
        <f>J48</f>
        <v>120400</v>
      </c>
      <c r="K46" s="271">
        <f>K48</f>
        <v>50000</v>
      </c>
    </row>
    <row r="47" spans="1:37" s="35" customFormat="1" ht="26.25" customHeight="1">
      <c r="A47" s="189"/>
      <c r="B47" s="290"/>
      <c r="C47" s="255"/>
      <c r="D47" s="255"/>
      <c r="E47" s="255"/>
      <c r="F47" s="255" t="s">
        <v>135</v>
      </c>
      <c r="G47" s="255"/>
      <c r="H47" s="271">
        <f t="shared" si="0"/>
        <v>0</v>
      </c>
      <c r="I47" s="272"/>
      <c r="J47" s="272"/>
      <c r="K47" s="285"/>
    </row>
    <row r="48" spans="1:37" s="34" customFormat="1" ht="30.75" customHeight="1">
      <c r="A48" s="187"/>
      <c r="B48" s="297" t="s">
        <v>196</v>
      </c>
      <c r="C48" s="298"/>
      <c r="D48" s="298"/>
      <c r="E48" s="259" t="s">
        <v>81</v>
      </c>
      <c r="F48" s="278"/>
      <c r="G48" s="278"/>
      <c r="H48" s="271">
        <f t="shared" si="0"/>
        <v>1229629</v>
      </c>
      <c r="I48" s="285">
        <f>I49</f>
        <v>1109229</v>
      </c>
      <c r="J48" s="285">
        <f>J49</f>
        <v>120400</v>
      </c>
      <c r="K48" s="285">
        <f>K49</f>
        <v>50000</v>
      </c>
    </row>
    <row r="49" spans="1:11" s="34" customFormat="1" ht="28.5" customHeight="1">
      <c r="A49" s="187"/>
      <c r="B49" s="297" t="s">
        <v>197</v>
      </c>
      <c r="C49" s="298"/>
      <c r="D49" s="298"/>
      <c r="E49" s="259" t="s">
        <v>81</v>
      </c>
      <c r="F49" s="278"/>
      <c r="G49" s="278"/>
      <c r="H49" s="271">
        <f t="shared" si="0"/>
        <v>1229629</v>
      </c>
      <c r="I49" s="285">
        <f>I50+I51+I52+I53+I55+I54+I56+I57</f>
        <v>1109229</v>
      </c>
      <c r="J49" s="285">
        <f>J50+J51+J52+J53+J55+J54+J56+J57</f>
        <v>120400</v>
      </c>
      <c r="K49" s="285">
        <f>K50+K51+K52+K53+K55+K54+K56+K57</f>
        <v>50000</v>
      </c>
    </row>
    <row r="50" spans="1:11" s="34" customFormat="1" ht="33" customHeight="1">
      <c r="A50" s="187"/>
      <c r="B50" s="276" t="s">
        <v>237</v>
      </c>
      <c r="C50" s="270">
        <v>1020</v>
      </c>
      <c r="D50" s="263" t="s">
        <v>77</v>
      </c>
      <c r="E50" s="276" t="s">
        <v>261</v>
      </c>
      <c r="F50" s="252"/>
      <c r="G50" s="252"/>
      <c r="H50" s="271">
        <f t="shared" si="0"/>
        <v>470000</v>
      </c>
      <c r="I50" s="296">
        <v>470000</v>
      </c>
      <c r="J50" s="272">
        <v>0</v>
      </c>
      <c r="K50" s="283">
        <v>0</v>
      </c>
    </row>
    <row r="51" spans="1:11" s="34" customFormat="1" ht="30.75" customHeight="1">
      <c r="A51" s="187"/>
      <c r="B51" s="276" t="s">
        <v>239</v>
      </c>
      <c r="C51" s="270">
        <v>1010</v>
      </c>
      <c r="D51" s="263" t="s">
        <v>78</v>
      </c>
      <c r="E51" s="276" t="s">
        <v>263</v>
      </c>
      <c r="F51" s="252"/>
      <c r="G51" s="252"/>
      <c r="H51" s="271">
        <f t="shared" si="0"/>
        <v>310400</v>
      </c>
      <c r="I51" s="296">
        <v>240000</v>
      </c>
      <c r="J51" s="272">
        <v>70400</v>
      </c>
      <c r="K51" s="283">
        <v>0</v>
      </c>
    </row>
    <row r="52" spans="1:11" s="94" customFormat="1" ht="28.5" customHeight="1">
      <c r="A52" s="187"/>
      <c r="B52" s="276" t="s">
        <v>237</v>
      </c>
      <c r="C52" s="270">
        <v>1020</v>
      </c>
      <c r="D52" s="263" t="s">
        <v>77</v>
      </c>
      <c r="E52" s="276" t="s">
        <v>262</v>
      </c>
      <c r="F52" s="252"/>
      <c r="G52" s="252"/>
      <c r="H52" s="271">
        <f t="shared" si="0"/>
        <v>250000</v>
      </c>
      <c r="I52" s="296">
        <v>250000</v>
      </c>
      <c r="J52" s="272">
        <v>0</v>
      </c>
      <c r="K52" s="283">
        <v>0</v>
      </c>
    </row>
    <row r="53" spans="1:11" s="33" customFormat="1" ht="73.5" customHeight="1">
      <c r="A53" s="187"/>
      <c r="B53" s="276" t="s">
        <v>200</v>
      </c>
      <c r="C53" s="270">
        <v>3140</v>
      </c>
      <c r="D53" s="263" t="s">
        <v>74</v>
      </c>
      <c r="E53" s="276" t="s">
        <v>160</v>
      </c>
      <c r="F53" s="252"/>
      <c r="G53" s="252"/>
      <c r="H53" s="271">
        <f t="shared" si="0"/>
        <v>85500</v>
      </c>
      <c r="I53" s="283">
        <v>85500</v>
      </c>
      <c r="J53" s="272">
        <v>0</v>
      </c>
      <c r="K53" s="283">
        <v>0</v>
      </c>
    </row>
    <row r="54" spans="1:11" s="31" customFormat="1" ht="29.25" customHeight="1">
      <c r="A54" s="187"/>
      <c r="B54" s="276" t="s">
        <v>268</v>
      </c>
      <c r="C54" s="270">
        <v>1162</v>
      </c>
      <c r="D54" s="263" t="s">
        <v>270</v>
      </c>
      <c r="E54" s="276" t="s">
        <v>271</v>
      </c>
      <c r="F54" s="278"/>
      <c r="G54" s="278"/>
      <c r="H54" s="271">
        <f t="shared" si="0"/>
        <v>3620</v>
      </c>
      <c r="I54" s="272">
        <v>3620</v>
      </c>
      <c r="J54" s="272">
        <v>0</v>
      </c>
      <c r="K54" s="283">
        <v>0</v>
      </c>
    </row>
    <row r="55" spans="1:11" s="32" customFormat="1" ht="64.5" customHeight="1">
      <c r="A55" s="190"/>
      <c r="B55" s="276" t="s">
        <v>237</v>
      </c>
      <c r="C55" s="270">
        <v>1020</v>
      </c>
      <c r="D55" s="263" t="s">
        <v>77</v>
      </c>
      <c r="E55" s="276" t="s">
        <v>272</v>
      </c>
      <c r="F55" s="278"/>
      <c r="G55" s="278"/>
      <c r="H55" s="271">
        <f t="shared" si="0"/>
        <v>30000</v>
      </c>
      <c r="I55" s="272">
        <v>0</v>
      </c>
      <c r="J55" s="272">
        <v>30000</v>
      </c>
      <c r="K55" s="283">
        <f t="shared" ref="K55:K56" si="1">I55+J55</f>
        <v>30000</v>
      </c>
    </row>
    <row r="56" spans="1:11" s="32" customFormat="1" ht="36.75" customHeight="1">
      <c r="A56" s="190"/>
      <c r="B56" s="276" t="s">
        <v>239</v>
      </c>
      <c r="C56" s="270" t="s">
        <v>208</v>
      </c>
      <c r="D56" s="263" t="s">
        <v>78</v>
      </c>
      <c r="E56" s="276" t="s">
        <v>238</v>
      </c>
      <c r="F56" s="278"/>
      <c r="G56" s="278"/>
      <c r="H56" s="271">
        <f t="shared" si="0"/>
        <v>20000</v>
      </c>
      <c r="I56" s="272">
        <v>0</v>
      </c>
      <c r="J56" s="272">
        <v>20000</v>
      </c>
      <c r="K56" s="283">
        <f t="shared" si="1"/>
        <v>20000</v>
      </c>
    </row>
    <row r="57" spans="1:11" s="31" customFormat="1" ht="36.75" hidden="1" customHeight="1">
      <c r="A57" s="187"/>
      <c r="B57" s="276" t="s">
        <v>206</v>
      </c>
      <c r="C57" s="270">
        <v>9770</v>
      </c>
      <c r="D57" s="263" t="s">
        <v>61</v>
      </c>
      <c r="E57" s="276" t="s">
        <v>60</v>
      </c>
      <c r="F57" s="278"/>
      <c r="G57" s="278"/>
      <c r="H57" s="271">
        <f t="shared" si="0"/>
        <v>60109</v>
      </c>
      <c r="I57" s="272">
        <f>58359+1750</f>
        <v>60109</v>
      </c>
      <c r="J57" s="272">
        <v>0</v>
      </c>
      <c r="K57" s="283">
        <v>0</v>
      </c>
    </row>
    <row r="58" spans="1:11" s="31" customFormat="1" ht="59.25" customHeight="1">
      <c r="A58" s="187"/>
      <c r="B58" s="274"/>
      <c r="C58" s="254"/>
      <c r="D58" s="254"/>
      <c r="E58" s="254"/>
      <c r="F58" s="254" t="s">
        <v>346</v>
      </c>
      <c r="G58" s="254" t="s">
        <v>347</v>
      </c>
      <c r="H58" s="271">
        <f t="shared" si="0"/>
        <v>800600</v>
      </c>
      <c r="I58" s="271">
        <f>I60</f>
        <v>800000</v>
      </c>
      <c r="J58" s="271">
        <f>J60</f>
        <v>600</v>
      </c>
      <c r="K58" s="275">
        <f>K60</f>
        <v>0</v>
      </c>
    </row>
    <row r="59" spans="1:11" s="31" customFormat="1" ht="36.75" customHeight="1">
      <c r="A59" s="187"/>
      <c r="B59" s="276"/>
      <c r="C59" s="270"/>
      <c r="D59" s="270"/>
      <c r="E59" s="255"/>
      <c r="F59" s="255" t="s">
        <v>135</v>
      </c>
      <c r="G59" s="255"/>
      <c r="H59" s="271">
        <f t="shared" si="0"/>
        <v>0</v>
      </c>
      <c r="I59" s="272"/>
      <c r="J59" s="272"/>
      <c r="K59" s="273"/>
    </row>
    <row r="60" spans="1:11" s="31" customFormat="1" ht="36.75" customHeight="1">
      <c r="A60" s="187"/>
      <c r="B60" s="277" t="s">
        <v>196</v>
      </c>
      <c r="C60" s="258"/>
      <c r="D60" s="258"/>
      <c r="E60" s="259" t="s">
        <v>81</v>
      </c>
      <c r="F60" s="278"/>
      <c r="G60" s="278"/>
      <c r="H60" s="271">
        <f t="shared" ref="H60:H111" si="2">I60+J60</f>
        <v>800600</v>
      </c>
      <c r="I60" s="279">
        <f>I61</f>
        <v>800000</v>
      </c>
      <c r="J60" s="279">
        <f t="shared" ref="J60:K60" si="3">J61</f>
        <v>600</v>
      </c>
      <c r="K60" s="279">
        <f t="shared" si="3"/>
        <v>0</v>
      </c>
    </row>
    <row r="61" spans="1:11" s="93" customFormat="1" ht="39.75" customHeight="1">
      <c r="A61" s="187"/>
      <c r="B61" s="299" t="s">
        <v>197</v>
      </c>
      <c r="C61" s="284"/>
      <c r="D61" s="284"/>
      <c r="E61" s="259" t="s">
        <v>81</v>
      </c>
      <c r="F61" s="278"/>
      <c r="G61" s="278"/>
      <c r="H61" s="271">
        <f t="shared" si="2"/>
        <v>800600</v>
      </c>
      <c r="I61" s="279">
        <f>+I63+I62+I108+I109</f>
        <v>800000</v>
      </c>
      <c r="J61" s="279">
        <f>+J63+J62+J108+J109</f>
        <v>600</v>
      </c>
      <c r="K61" s="279">
        <f>+K63+K62+K108+K109</f>
        <v>0</v>
      </c>
    </row>
    <row r="62" spans="1:11" s="93" customFormat="1" ht="36.75" customHeight="1">
      <c r="A62" s="187"/>
      <c r="B62" s="276" t="s">
        <v>224</v>
      </c>
      <c r="C62" s="276">
        <v>8340</v>
      </c>
      <c r="D62" s="276" t="s">
        <v>222</v>
      </c>
      <c r="E62" s="276" t="s">
        <v>221</v>
      </c>
      <c r="F62" s="278"/>
      <c r="G62" s="278"/>
      <c r="H62" s="271">
        <f t="shared" si="2"/>
        <v>600</v>
      </c>
      <c r="I62" s="272">
        <v>0</v>
      </c>
      <c r="J62" s="272">
        <v>600</v>
      </c>
      <c r="K62" s="272">
        <v>0</v>
      </c>
    </row>
    <row r="63" spans="1:11" s="93" customFormat="1" ht="45.75" customHeight="1">
      <c r="A63" s="187"/>
      <c r="B63" s="276" t="s">
        <v>291</v>
      </c>
      <c r="C63" s="276" t="s">
        <v>292</v>
      </c>
      <c r="D63" s="276" t="s">
        <v>64</v>
      </c>
      <c r="E63" s="276" t="s">
        <v>299</v>
      </c>
      <c r="F63" s="278"/>
      <c r="G63" s="278"/>
      <c r="H63" s="271">
        <f t="shared" si="2"/>
        <v>800000</v>
      </c>
      <c r="I63" s="272">
        <v>800000</v>
      </c>
      <c r="J63" s="272">
        <v>0</v>
      </c>
      <c r="K63" s="273">
        <v>0</v>
      </c>
    </row>
    <row r="64" spans="1:11" s="33" customFormat="1" ht="53.25" hidden="1" customHeight="1">
      <c r="A64" s="191"/>
      <c r="B64" s="276">
        <v>100202</v>
      </c>
      <c r="C64" s="270"/>
      <c r="D64" s="301" t="s">
        <v>66</v>
      </c>
      <c r="E64" s="276" t="s">
        <v>162</v>
      </c>
      <c r="F64" s="252"/>
      <c r="G64" s="252"/>
      <c r="H64" s="271">
        <f t="shared" si="2"/>
        <v>0</v>
      </c>
      <c r="I64" s="272"/>
      <c r="J64" s="272">
        <v>0</v>
      </c>
      <c r="K64" s="273">
        <f>J64+I64</f>
        <v>0</v>
      </c>
    </row>
    <row r="65" spans="1:13" s="34" customFormat="1" ht="33" hidden="1" customHeight="1">
      <c r="A65" s="188"/>
      <c r="B65" s="274"/>
      <c r="C65" s="254"/>
      <c r="D65" s="254"/>
      <c r="E65" s="276"/>
      <c r="F65" s="254" t="s">
        <v>163</v>
      </c>
      <c r="G65" s="254"/>
      <c r="H65" s="271">
        <f t="shared" si="2"/>
        <v>0</v>
      </c>
      <c r="I65" s="271">
        <f>I67</f>
        <v>0</v>
      </c>
      <c r="J65" s="271">
        <f>J67</f>
        <v>0</v>
      </c>
      <c r="K65" s="275">
        <f>K67</f>
        <v>0</v>
      </c>
    </row>
    <row r="66" spans="1:13" s="35" customFormat="1" ht="33" hidden="1" customHeight="1">
      <c r="A66" s="189"/>
      <c r="B66" s="276"/>
      <c r="C66" s="270"/>
      <c r="D66" s="270"/>
      <c r="E66" s="276"/>
      <c r="F66" s="255" t="s">
        <v>135</v>
      </c>
      <c r="G66" s="255"/>
      <c r="H66" s="271">
        <f t="shared" si="2"/>
        <v>0</v>
      </c>
      <c r="I66" s="272"/>
      <c r="J66" s="272"/>
      <c r="K66" s="273"/>
    </row>
    <row r="67" spans="1:13" s="34" customFormat="1" ht="46.5" hidden="1" customHeight="1">
      <c r="A67" s="188"/>
      <c r="B67" s="294" t="s">
        <v>164</v>
      </c>
      <c r="C67" s="291"/>
      <c r="D67" s="291"/>
      <c r="E67" s="276" t="s">
        <v>165</v>
      </c>
      <c r="F67" s="278"/>
      <c r="G67" s="278"/>
      <c r="H67" s="271">
        <f t="shared" si="2"/>
        <v>0</v>
      </c>
      <c r="I67" s="279">
        <f>I68</f>
        <v>0</v>
      </c>
      <c r="J67" s="279">
        <f>J68</f>
        <v>0</v>
      </c>
      <c r="K67" s="280">
        <f>K68</f>
        <v>0</v>
      </c>
      <c r="L67" s="37"/>
      <c r="M67" s="37"/>
    </row>
    <row r="68" spans="1:13" s="34" customFormat="1" ht="46.5" hidden="1" customHeight="1">
      <c r="A68" s="188"/>
      <c r="B68" s="276">
        <v>120201</v>
      </c>
      <c r="C68" s="270"/>
      <c r="D68" s="263" t="s">
        <v>166</v>
      </c>
      <c r="E68" s="276" t="s">
        <v>167</v>
      </c>
      <c r="F68" s="252"/>
      <c r="G68" s="252"/>
      <c r="H68" s="271">
        <f t="shared" si="2"/>
        <v>0</v>
      </c>
      <c r="I68" s="272"/>
      <c r="J68" s="272">
        <v>0</v>
      </c>
      <c r="K68" s="273">
        <f>J68+I68</f>
        <v>0</v>
      </c>
      <c r="L68" s="37"/>
      <c r="M68" s="37"/>
    </row>
    <row r="69" spans="1:13" s="33" customFormat="1" ht="46.5" hidden="1" customHeight="1">
      <c r="A69" s="191"/>
      <c r="B69" s="274"/>
      <c r="C69" s="254"/>
      <c r="D69" s="254"/>
      <c r="E69" s="276"/>
      <c r="F69" s="254" t="s">
        <v>168</v>
      </c>
      <c r="G69" s="254"/>
      <c r="H69" s="271">
        <f t="shared" si="2"/>
        <v>0</v>
      </c>
      <c r="I69" s="271">
        <f>I71</f>
        <v>0</v>
      </c>
      <c r="J69" s="275"/>
      <c r="K69" s="275">
        <f>K71</f>
        <v>0</v>
      </c>
    </row>
    <row r="70" spans="1:13" s="34" customFormat="1" ht="33" hidden="1" customHeight="1">
      <c r="A70" s="188"/>
      <c r="B70" s="276"/>
      <c r="C70" s="270"/>
      <c r="D70" s="270"/>
      <c r="E70" s="276"/>
      <c r="F70" s="255" t="s">
        <v>135</v>
      </c>
      <c r="G70" s="255"/>
      <c r="H70" s="271">
        <f t="shared" si="2"/>
        <v>0</v>
      </c>
      <c r="I70" s="272"/>
      <c r="J70" s="272"/>
      <c r="K70" s="273"/>
    </row>
    <row r="71" spans="1:13" s="35" customFormat="1" ht="23.25" hidden="1" customHeight="1">
      <c r="A71" s="189"/>
      <c r="B71" s="294" t="s">
        <v>164</v>
      </c>
      <c r="C71" s="291"/>
      <c r="D71" s="291"/>
      <c r="E71" s="276" t="s">
        <v>165</v>
      </c>
      <c r="F71" s="278"/>
      <c r="G71" s="278"/>
      <c r="H71" s="271">
        <f t="shared" si="2"/>
        <v>0</v>
      </c>
      <c r="I71" s="279">
        <f>I72+I73</f>
        <v>0</v>
      </c>
      <c r="J71" s="280"/>
      <c r="K71" s="280">
        <f>J71+I71</f>
        <v>0</v>
      </c>
    </row>
    <row r="72" spans="1:13" s="34" customFormat="1" ht="48.75" hidden="1" customHeight="1">
      <c r="A72" s="188"/>
      <c r="B72" s="276">
        <v>180409</v>
      </c>
      <c r="C72" s="302"/>
      <c r="D72" s="302"/>
      <c r="E72" s="276" t="s">
        <v>169</v>
      </c>
      <c r="F72" s="252"/>
      <c r="G72" s="252"/>
      <c r="H72" s="271">
        <f t="shared" si="2"/>
        <v>0</v>
      </c>
      <c r="I72" s="272"/>
      <c r="J72" s="272"/>
      <c r="K72" s="273">
        <f>J72+I72</f>
        <v>0</v>
      </c>
      <c r="L72" s="37"/>
      <c r="M72" s="37"/>
    </row>
    <row r="73" spans="1:13" s="33" customFormat="1" ht="58.5" hidden="1" customHeight="1">
      <c r="A73" s="191"/>
      <c r="B73" s="276">
        <v>180410</v>
      </c>
      <c r="C73" s="270"/>
      <c r="D73" s="270"/>
      <c r="E73" s="276" t="s">
        <v>170</v>
      </c>
      <c r="F73" s="252"/>
      <c r="G73" s="252"/>
      <c r="H73" s="271">
        <f t="shared" si="2"/>
        <v>0</v>
      </c>
      <c r="I73" s="272"/>
      <c r="J73" s="272"/>
      <c r="K73" s="273">
        <f>J73+I73</f>
        <v>0</v>
      </c>
    </row>
    <row r="74" spans="1:13" s="34" customFormat="1" ht="21" hidden="1" customHeight="1">
      <c r="A74" s="188"/>
      <c r="B74" s="274"/>
      <c r="C74" s="254"/>
      <c r="D74" s="254"/>
      <c r="E74" s="276"/>
      <c r="F74" s="254" t="s">
        <v>171</v>
      </c>
      <c r="G74" s="254"/>
      <c r="H74" s="271">
        <f t="shared" si="2"/>
        <v>0</v>
      </c>
      <c r="I74" s="271">
        <f>I76</f>
        <v>0</v>
      </c>
      <c r="J74" s="271">
        <f>J76</f>
        <v>0</v>
      </c>
      <c r="K74" s="271">
        <f>K76</f>
        <v>0</v>
      </c>
    </row>
    <row r="75" spans="1:13" s="35" customFormat="1" ht="27.75" hidden="1" customHeight="1">
      <c r="A75" s="189"/>
      <c r="B75" s="276"/>
      <c r="C75" s="270"/>
      <c r="D75" s="270"/>
      <c r="E75" s="276"/>
      <c r="F75" s="255" t="s">
        <v>135</v>
      </c>
      <c r="G75" s="255"/>
      <c r="H75" s="271">
        <f t="shared" si="2"/>
        <v>0</v>
      </c>
      <c r="I75" s="272"/>
      <c r="J75" s="272"/>
      <c r="K75" s="273"/>
    </row>
    <row r="76" spans="1:13" s="34" customFormat="1" ht="30.75" hidden="1" customHeight="1">
      <c r="A76" s="188"/>
      <c r="B76" s="277" t="s">
        <v>126</v>
      </c>
      <c r="C76" s="258"/>
      <c r="D76" s="258"/>
      <c r="E76" s="276" t="s">
        <v>137</v>
      </c>
      <c r="F76" s="260"/>
      <c r="G76" s="260"/>
      <c r="H76" s="271">
        <f t="shared" si="2"/>
        <v>0</v>
      </c>
      <c r="I76" s="279">
        <f>I78</f>
        <v>0</v>
      </c>
      <c r="J76" s="279">
        <f>J78</f>
        <v>0</v>
      </c>
      <c r="K76" s="279">
        <f>K78</f>
        <v>0</v>
      </c>
    </row>
    <row r="77" spans="1:13" s="33" customFormat="1" ht="94.5" hidden="1" customHeight="1">
      <c r="A77" s="191"/>
      <c r="B77" s="277" t="s">
        <v>125</v>
      </c>
      <c r="C77" s="258"/>
      <c r="D77" s="258"/>
      <c r="E77" s="276" t="s">
        <v>137</v>
      </c>
      <c r="F77" s="260"/>
      <c r="G77" s="260"/>
      <c r="H77" s="271">
        <f t="shared" si="2"/>
        <v>0</v>
      </c>
      <c r="I77" s="279">
        <f>I76</f>
        <v>0</v>
      </c>
      <c r="J77" s="279">
        <f>J76</f>
        <v>0</v>
      </c>
      <c r="K77" s="279">
        <f>K76</f>
        <v>0</v>
      </c>
    </row>
    <row r="78" spans="1:13" s="34" customFormat="1" ht="23.25" hidden="1" customHeight="1">
      <c r="A78" s="188"/>
      <c r="B78" s="276" t="s">
        <v>172</v>
      </c>
      <c r="C78" s="270">
        <v>7310</v>
      </c>
      <c r="D78" s="301" t="s">
        <v>63</v>
      </c>
      <c r="E78" s="276" t="s">
        <v>62</v>
      </c>
      <c r="F78" s="260"/>
      <c r="G78" s="260"/>
      <c r="H78" s="271">
        <f t="shared" si="2"/>
        <v>0</v>
      </c>
      <c r="I78" s="272"/>
      <c r="J78" s="279">
        <v>0</v>
      </c>
      <c r="K78" s="273">
        <f>J78+I78</f>
        <v>0</v>
      </c>
    </row>
    <row r="79" spans="1:13" s="35" customFormat="1" ht="33" hidden="1" customHeight="1">
      <c r="A79" s="189"/>
      <c r="B79" s="276" t="s">
        <v>173</v>
      </c>
      <c r="C79" s="270"/>
      <c r="D79" s="270"/>
      <c r="E79" s="276" t="s">
        <v>152</v>
      </c>
      <c r="F79" s="255"/>
      <c r="G79" s="255"/>
      <c r="H79" s="271">
        <f t="shared" si="2"/>
        <v>0</v>
      </c>
      <c r="I79" s="272"/>
      <c r="J79" s="272"/>
      <c r="K79" s="273">
        <f>J79+I79</f>
        <v>0</v>
      </c>
    </row>
    <row r="80" spans="1:13" s="34" customFormat="1" ht="72" hidden="1" customHeight="1">
      <c r="A80" s="188"/>
      <c r="B80" s="274"/>
      <c r="C80" s="254"/>
      <c r="D80" s="254"/>
      <c r="E80" s="276"/>
      <c r="F80" s="254" t="s">
        <v>174</v>
      </c>
      <c r="G80" s="254"/>
      <c r="H80" s="271">
        <f t="shared" si="2"/>
        <v>0</v>
      </c>
      <c r="I80" s="271">
        <f>I82</f>
        <v>0</v>
      </c>
      <c r="J80" s="271">
        <f>J82</f>
        <v>0</v>
      </c>
      <c r="K80" s="275">
        <f>K82</f>
        <v>0</v>
      </c>
    </row>
    <row r="81" spans="1:13" s="34" customFormat="1" ht="26.25" hidden="1" customHeight="1">
      <c r="A81" s="188"/>
      <c r="B81" s="276"/>
      <c r="C81" s="270"/>
      <c r="D81" s="270"/>
      <c r="E81" s="276"/>
      <c r="F81" s="255" t="s">
        <v>135</v>
      </c>
      <c r="G81" s="255"/>
      <c r="H81" s="271">
        <f t="shared" si="2"/>
        <v>0</v>
      </c>
      <c r="I81" s="272"/>
      <c r="J81" s="272"/>
      <c r="K81" s="273"/>
      <c r="L81" s="37"/>
      <c r="M81" s="37"/>
    </row>
    <row r="82" spans="1:13" s="33" customFormat="1" ht="51.75" hidden="1" customHeight="1">
      <c r="A82" s="191"/>
      <c r="B82" s="277">
        <v>24</v>
      </c>
      <c r="C82" s="258"/>
      <c r="D82" s="258"/>
      <c r="E82" s="276" t="s">
        <v>161</v>
      </c>
      <c r="F82" s="278"/>
      <c r="G82" s="278"/>
      <c r="H82" s="271">
        <f t="shared" si="2"/>
        <v>0</v>
      </c>
      <c r="I82" s="279">
        <f>I83</f>
        <v>0</v>
      </c>
      <c r="J82" s="279">
        <f>J83</f>
        <v>0</v>
      </c>
      <c r="K82" s="280">
        <f>K83</f>
        <v>0</v>
      </c>
    </row>
    <row r="83" spans="1:13" s="34" customFormat="1" ht="18" hidden="1" customHeight="1">
      <c r="A83" s="188"/>
      <c r="B83" s="276">
        <v>250380</v>
      </c>
      <c r="C83" s="270"/>
      <c r="D83" s="263" t="s">
        <v>61</v>
      </c>
      <c r="E83" s="276" t="s">
        <v>60</v>
      </c>
      <c r="F83" s="252"/>
      <c r="G83" s="252"/>
      <c r="H83" s="271">
        <f t="shared" si="2"/>
        <v>0</v>
      </c>
      <c r="I83" s="272">
        <v>0</v>
      </c>
      <c r="J83" s="272"/>
      <c r="K83" s="273">
        <f>J83+I83</f>
        <v>0</v>
      </c>
    </row>
    <row r="84" spans="1:13" s="35" customFormat="1" ht="33" hidden="1" customHeight="1">
      <c r="A84" s="189"/>
      <c r="B84" s="274"/>
      <c r="C84" s="254"/>
      <c r="D84" s="254"/>
      <c r="E84" s="276"/>
      <c r="F84" s="254" t="s">
        <v>175</v>
      </c>
      <c r="G84" s="254"/>
      <c r="H84" s="271">
        <f t="shared" si="2"/>
        <v>0</v>
      </c>
      <c r="I84" s="271">
        <f>I87</f>
        <v>0</v>
      </c>
      <c r="J84" s="271">
        <f>J87</f>
        <v>0</v>
      </c>
      <c r="K84" s="275">
        <f>K87</f>
        <v>0</v>
      </c>
    </row>
    <row r="85" spans="1:13" s="35" customFormat="1" ht="33" hidden="1" customHeight="1">
      <c r="A85" s="189"/>
      <c r="B85" s="299"/>
      <c r="C85" s="284"/>
      <c r="D85" s="284"/>
      <c r="E85" s="276"/>
      <c r="F85" s="255" t="s">
        <v>135</v>
      </c>
      <c r="G85" s="255"/>
      <c r="H85" s="271">
        <f t="shared" si="2"/>
        <v>0</v>
      </c>
      <c r="I85" s="285"/>
      <c r="J85" s="285"/>
      <c r="K85" s="303"/>
    </row>
    <row r="86" spans="1:13" s="35" customFormat="1" ht="33" hidden="1" customHeight="1">
      <c r="A86" s="189"/>
      <c r="B86" s="277" t="s">
        <v>136</v>
      </c>
      <c r="C86" s="258"/>
      <c r="D86" s="258"/>
      <c r="E86" s="276" t="s">
        <v>137</v>
      </c>
      <c r="F86" s="278"/>
      <c r="G86" s="278"/>
      <c r="H86" s="271">
        <f t="shared" si="2"/>
        <v>0</v>
      </c>
      <c r="I86" s="279">
        <f>I87</f>
        <v>0</v>
      </c>
      <c r="J86" s="279">
        <f>J87</f>
        <v>0</v>
      </c>
      <c r="K86" s="280">
        <f>J86+I86</f>
        <v>0</v>
      </c>
    </row>
    <row r="87" spans="1:13" s="34" customFormat="1" ht="33" hidden="1" customHeight="1">
      <c r="A87" s="188"/>
      <c r="B87" s="276">
        <v>180404</v>
      </c>
      <c r="C87" s="270"/>
      <c r="D87" s="263" t="s">
        <v>176</v>
      </c>
      <c r="E87" s="276" t="s">
        <v>177</v>
      </c>
      <c r="F87" s="252"/>
      <c r="G87" s="252"/>
      <c r="H87" s="271">
        <f t="shared" si="2"/>
        <v>0</v>
      </c>
      <c r="I87" s="272"/>
      <c r="J87" s="272"/>
      <c r="K87" s="273">
        <f>J87+I87</f>
        <v>0</v>
      </c>
    </row>
    <row r="88" spans="1:13" s="35" customFormat="1" ht="74.25" hidden="1" customHeight="1">
      <c r="A88" s="189"/>
      <c r="B88" s="281"/>
      <c r="C88" s="282"/>
      <c r="D88" s="282"/>
      <c r="E88" s="276"/>
      <c r="F88" s="254" t="s">
        <v>178</v>
      </c>
      <c r="G88" s="254"/>
      <c r="H88" s="271">
        <f t="shared" si="2"/>
        <v>0</v>
      </c>
      <c r="I88" s="271">
        <f>I90</f>
        <v>0</v>
      </c>
      <c r="J88" s="271">
        <f>J90</f>
        <v>0</v>
      </c>
      <c r="K88" s="275">
        <f>K90</f>
        <v>0</v>
      </c>
    </row>
    <row r="89" spans="1:13" s="34" customFormat="1" ht="33" hidden="1" customHeight="1">
      <c r="A89" s="188"/>
      <c r="B89" s="276"/>
      <c r="C89" s="270"/>
      <c r="D89" s="270"/>
      <c r="E89" s="276"/>
      <c r="F89" s="255" t="s">
        <v>135</v>
      </c>
      <c r="G89" s="255"/>
      <c r="H89" s="271">
        <f t="shared" si="2"/>
        <v>0</v>
      </c>
      <c r="I89" s="272"/>
      <c r="J89" s="272"/>
      <c r="K89" s="273"/>
    </row>
    <row r="90" spans="1:13" s="35" customFormat="1" ht="33" hidden="1" customHeight="1">
      <c r="A90" s="189"/>
      <c r="B90" s="277" t="s">
        <v>136</v>
      </c>
      <c r="C90" s="258"/>
      <c r="D90" s="258"/>
      <c r="E90" s="276" t="s">
        <v>137</v>
      </c>
      <c r="F90" s="278"/>
      <c r="G90" s="278"/>
      <c r="H90" s="271">
        <f t="shared" si="2"/>
        <v>0</v>
      </c>
      <c r="I90" s="279">
        <f>I91</f>
        <v>0</v>
      </c>
      <c r="J90" s="279">
        <f>J91</f>
        <v>0</v>
      </c>
      <c r="K90" s="280">
        <f>K91</f>
        <v>0</v>
      </c>
    </row>
    <row r="91" spans="1:13" s="34" customFormat="1" ht="33" hidden="1" customHeight="1">
      <c r="A91" s="188"/>
      <c r="B91" s="276">
        <v>170901</v>
      </c>
      <c r="C91" s="270"/>
      <c r="D91" s="263" t="s">
        <v>179</v>
      </c>
      <c r="E91" s="276" t="s">
        <v>180</v>
      </c>
      <c r="F91" s="252"/>
      <c r="G91" s="252"/>
      <c r="H91" s="271">
        <f t="shared" si="2"/>
        <v>0</v>
      </c>
      <c r="I91" s="272"/>
      <c r="J91" s="272"/>
      <c r="K91" s="273">
        <f>J91+I91</f>
        <v>0</v>
      </c>
    </row>
    <row r="92" spans="1:13" s="34" customFormat="1" ht="84.75" hidden="1" customHeight="1">
      <c r="A92" s="188"/>
      <c r="B92" s="281"/>
      <c r="C92" s="282"/>
      <c r="D92" s="282"/>
      <c r="E92" s="276"/>
      <c r="F92" s="254" t="s">
        <v>181</v>
      </c>
      <c r="G92" s="254"/>
      <c r="H92" s="271">
        <f t="shared" si="2"/>
        <v>0</v>
      </c>
      <c r="I92" s="271">
        <f>I96</f>
        <v>0</v>
      </c>
      <c r="J92" s="271">
        <f>J96+J94</f>
        <v>0</v>
      </c>
      <c r="K92" s="275">
        <f>I92+J92</f>
        <v>0</v>
      </c>
    </row>
    <row r="93" spans="1:13" s="34" customFormat="1" ht="30" hidden="1" customHeight="1">
      <c r="A93" s="188"/>
      <c r="B93" s="276"/>
      <c r="C93" s="270"/>
      <c r="D93" s="270"/>
      <c r="E93" s="276"/>
      <c r="F93" s="255" t="s">
        <v>135</v>
      </c>
      <c r="G93" s="255"/>
      <c r="H93" s="271">
        <f t="shared" si="2"/>
        <v>0</v>
      </c>
      <c r="I93" s="272"/>
      <c r="J93" s="272"/>
      <c r="K93" s="273"/>
    </row>
    <row r="94" spans="1:13" s="34" customFormat="1" ht="33" hidden="1" customHeight="1">
      <c r="A94" s="188"/>
      <c r="B94" s="294" t="s">
        <v>164</v>
      </c>
      <c r="C94" s="291"/>
      <c r="D94" s="291"/>
      <c r="E94" s="276" t="s">
        <v>165</v>
      </c>
      <c r="F94" s="255"/>
      <c r="G94" s="255"/>
      <c r="H94" s="271">
        <f t="shared" si="2"/>
        <v>0</v>
      </c>
      <c r="I94" s="272"/>
      <c r="J94" s="279">
        <f>J95</f>
        <v>0</v>
      </c>
      <c r="K94" s="280">
        <f>K95</f>
        <v>0</v>
      </c>
    </row>
    <row r="95" spans="1:13" s="34" customFormat="1" ht="33" hidden="1" customHeight="1">
      <c r="A95" s="188"/>
      <c r="B95" s="276">
        <v>180409</v>
      </c>
      <c r="C95" s="270"/>
      <c r="D95" s="276" t="s">
        <v>65</v>
      </c>
      <c r="E95" s="276" t="s">
        <v>182</v>
      </c>
      <c r="F95" s="255"/>
      <c r="G95" s="255"/>
      <c r="H95" s="271">
        <f t="shared" si="2"/>
        <v>0</v>
      </c>
      <c r="I95" s="272"/>
      <c r="J95" s="272"/>
      <c r="K95" s="273">
        <f>I95+J95</f>
        <v>0</v>
      </c>
    </row>
    <row r="96" spans="1:13" s="34" customFormat="1" ht="104.25" hidden="1" customHeight="1">
      <c r="A96" s="188"/>
      <c r="B96" s="277" t="s">
        <v>136</v>
      </c>
      <c r="C96" s="258"/>
      <c r="D96" s="258"/>
      <c r="E96" s="276" t="s">
        <v>137</v>
      </c>
      <c r="F96" s="278"/>
      <c r="G96" s="278"/>
      <c r="H96" s="271">
        <f t="shared" si="2"/>
        <v>0</v>
      </c>
      <c r="I96" s="279">
        <f>I97+I98</f>
        <v>0</v>
      </c>
      <c r="J96" s="279">
        <f>J97+J98</f>
        <v>0</v>
      </c>
      <c r="K96" s="280">
        <f>I96+J96</f>
        <v>0</v>
      </c>
    </row>
    <row r="97" spans="1:11" s="34" customFormat="1" ht="33" hidden="1" customHeight="1">
      <c r="A97" s="188"/>
      <c r="B97" s="276">
        <v>180410</v>
      </c>
      <c r="C97" s="270"/>
      <c r="D97" s="270"/>
      <c r="E97" s="276" t="s">
        <v>170</v>
      </c>
      <c r="F97" s="252"/>
      <c r="G97" s="252"/>
      <c r="H97" s="271">
        <f t="shared" si="2"/>
        <v>0</v>
      </c>
      <c r="I97" s="272"/>
      <c r="J97" s="272"/>
      <c r="K97" s="273">
        <f>J97+I97</f>
        <v>0</v>
      </c>
    </row>
    <row r="98" spans="1:11" s="34" customFormat="1" ht="33" hidden="1" customHeight="1">
      <c r="A98" s="188"/>
      <c r="B98" s="276">
        <v>150121</v>
      </c>
      <c r="C98" s="270"/>
      <c r="D98" s="270"/>
      <c r="E98" s="276" t="s">
        <v>183</v>
      </c>
      <c r="F98" s="252"/>
      <c r="G98" s="252"/>
      <c r="H98" s="271">
        <f t="shared" si="2"/>
        <v>0</v>
      </c>
      <c r="I98" s="272"/>
      <c r="J98" s="272"/>
      <c r="K98" s="273">
        <f>J98+I98</f>
        <v>0</v>
      </c>
    </row>
    <row r="99" spans="1:11" s="34" customFormat="1" ht="51.75" hidden="1" customHeight="1">
      <c r="A99" s="188"/>
      <c r="B99" s="281"/>
      <c r="C99" s="282"/>
      <c r="D99" s="282"/>
      <c r="E99" s="276"/>
      <c r="F99" s="304" t="s">
        <v>184</v>
      </c>
      <c r="G99" s="304"/>
      <c r="H99" s="271">
        <f t="shared" si="2"/>
        <v>0</v>
      </c>
      <c r="I99" s="271">
        <f>I101</f>
        <v>0</v>
      </c>
      <c r="J99" s="271">
        <f>J101</f>
        <v>0</v>
      </c>
      <c r="K99" s="275">
        <f>K101</f>
        <v>0</v>
      </c>
    </row>
    <row r="100" spans="1:11" s="34" customFormat="1" ht="104.25" hidden="1" customHeight="1">
      <c r="A100" s="188"/>
      <c r="B100" s="276"/>
      <c r="C100" s="270"/>
      <c r="D100" s="270"/>
      <c r="E100" s="276"/>
      <c r="F100" s="255" t="s">
        <v>135</v>
      </c>
      <c r="G100" s="255"/>
      <c r="H100" s="271">
        <f t="shared" si="2"/>
        <v>0</v>
      </c>
      <c r="I100" s="272"/>
      <c r="J100" s="272"/>
      <c r="K100" s="273"/>
    </row>
    <row r="101" spans="1:11" s="34" customFormat="1" ht="33" hidden="1" customHeight="1">
      <c r="A101" s="188"/>
      <c r="B101" s="294" t="s">
        <v>164</v>
      </c>
      <c r="C101" s="291"/>
      <c r="D101" s="291"/>
      <c r="E101" s="276" t="s">
        <v>165</v>
      </c>
      <c r="F101" s="278"/>
      <c r="G101" s="278"/>
      <c r="H101" s="271">
        <f t="shared" si="2"/>
        <v>0</v>
      </c>
      <c r="I101" s="279">
        <f>I102</f>
        <v>0</v>
      </c>
      <c r="J101" s="279">
        <f>J102</f>
        <v>0</v>
      </c>
      <c r="K101" s="280">
        <f>K102</f>
        <v>0</v>
      </c>
    </row>
    <row r="102" spans="1:11" s="34" customFormat="1" ht="33" hidden="1" customHeight="1">
      <c r="A102" s="188"/>
      <c r="B102" s="276">
        <v>180409</v>
      </c>
      <c r="C102" s="270"/>
      <c r="D102" s="276" t="s">
        <v>65</v>
      </c>
      <c r="E102" s="276" t="s">
        <v>182</v>
      </c>
      <c r="F102" s="252"/>
      <c r="G102" s="252"/>
      <c r="H102" s="271">
        <f t="shared" si="2"/>
        <v>0</v>
      </c>
      <c r="I102" s="272">
        <v>0</v>
      </c>
      <c r="J102" s="272"/>
      <c r="K102" s="273">
        <f>J102+I102</f>
        <v>0</v>
      </c>
    </row>
    <row r="103" spans="1:11" s="34" customFormat="1" ht="48" hidden="1" customHeight="1">
      <c r="A103" s="188"/>
      <c r="B103" s="281"/>
      <c r="C103" s="282"/>
      <c r="D103" s="282"/>
      <c r="E103" s="276"/>
      <c r="F103" s="254" t="s">
        <v>185</v>
      </c>
      <c r="G103" s="254"/>
      <c r="H103" s="271" t="e">
        <f t="shared" si="2"/>
        <v>#REF!</v>
      </c>
      <c r="I103" s="271">
        <f>I105</f>
        <v>0</v>
      </c>
      <c r="J103" s="271" t="e">
        <f>J105+J107</f>
        <v>#REF!</v>
      </c>
      <c r="K103" s="271" t="e">
        <f>K105+K107</f>
        <v>#REF!</v>
      </c>
    </row>
    <row r="104" spans="1:11" s="34" customFormat="1" ht="33" hidden="1" customHeight="1">
      <c r="A104" s="188"/>
      <c r="B104" s="276"/>
      <c r="C104" s="270"/>
      <c r="D104" s="270"/>
      <c r="E104" s="276"/>
      <c r="F104" s="255" t="s">
        <v>135</v>
      </c>
      <c r="G104" s="255"/>
      <c r="H104" s="271">
        <f t="shared" si="2"/>
        <v>0</v>
      </c>
      <c r="I104" s="272"/>
      <c r="J104" s="272"/>
      <c r="K104" s="273"/>
    </row>
    <row r="105" spans="1:11" s="34" customFormat="1" ht="51.75" hidden="1" customHeight="1">
      <c r="A105" s="188"/>
      <c r="B105" s="277" t="s">
        <v>136</v>
      </c>
      <c r="C105" s="258"/>
      <c r="D105" s="258"/>
      <c r="E105" s="276" t="s">
        <v>137</v>
      </c>
      <c r="F105" s="278"/>
      <c r="G105" s="278"/>
      <c r="H105" s="271">
        <f t="shared" si="2"/>
        <v>0</v>
      </c>
      <c r="I105" s="279">
        <f>I106</f>
        <v>0</v>
      </c>
      <c r="J105" s="279">
        <f>J106</f>
        <v>0</v>
      </c>
      <c r="K105" s="280">
        <f>K106</f>
        <v>0</v>
      </c>
    </row>
    <row r="106" spans="1:11" s="34" customFormat="1" ht="66.75" hidden="1" customHeight="1">
      <c r="A106" s="188"/>
      <c r="B106" s="276">
        <v>250380</v>
      </c>
      <c r="C106" s="270"/>
      <c r="D106" s="263" t="s">
        <v>61</v>
      </c>
      <c r="E106" s="276" t="s">
        <v>60</v>
      </c>
      <c r="F106" s="252"/>
      <c r="G106" s="252"/>
      <c r="H106" s="271">
        <f t="shared" si="2"/>
        <v>0</v>
      </c>
      <c r="I106" s="272">
        <v>0</v>
      </c>
      <c r="J106" s="272"/>
      <c r="K106" s="273">
        <f>J106+I106</f>
        <v>0</v>
      </c>
    </row>
    <row r="107" spans="1:11" s="34" customFormat="1" ht="89.25" hidden="1" customHeight="1">
      <c r="A107" s="188"/>
      <c r="B107" s="294" t="s">
        <v>186</v>
      </c>
      <c r="C107" s="291"/>
      <c r="D107" s="291"/>
      <c r="E107" s="276" t="s">
        <v>187</v>
      </c>
      <c r="F107" s="252"/>
      <c r="G107" s="252"/>
      <c r="H107" s="271" t="e">
        <f t="shared" si="2"/>
        <v>#REF!</v>
      </c>
      <c r="I107" s="279" t="e">
        <f>#REF!</f>
        <v>#REF!</v>
      </c>
      <c r="J107" s="279" t="e">
        <f>#REF!</f>
        <v>#REF!</v>
      </c>
      <c r="K107" s="280" t="e">
        <f>#REF!</f>
        <v>#REF!</v>
      </c>
    </row>
    <row r="108" spans="1:11" s="34" customFormat="1" ht="0.75" customHeight="1">
      <c r="A108" s="188"/>
      <c r="B108" s="276" t="s">
        <v>348</v>
      </c>
      <c r="C108" s="270">
        <v>7363</v>
      </c>
      <c r="D108" s="263" t="s">
        <v>65</v>
      </c>
      <c r="E108" s="276" t="s">
        <v>349</v>
      </c>
      <c r="F108" s="252"/>
      <c r="G108" s="252"/>
      <c r="H108" s="271">
        <f t="shared" si="2"/>
        <v>0</v>
      </c>
      <c r="I108" s="272">
        <v>0</v>
      </c>
      <c r="J108" s="272">
        <v>0</v>
      </c>
      <c r="K108" s="272">
        <f>I108+J108</f>
        <v>0</v>
      </c>
    </row>
    <row r="109" spans="1:11" s="34" customFormat="1" ht="54.75" hidden="1" customHeight="1">
      <c r="A109" s="188"/>
      <c r="B109" s="276" t="s">
        <v>350</v>
      </c>
      <c r="C109" s="270" t="s">
        <v>351</v>
      </c>
      <c r="D109" s="263" t="s">
        <v>65</v>
      </c>
      <c r="E109" s="276" t="s">
        <v>352</v>
      </c>
      <c r="F109" s="252"/>
      <c r="G109" s="252"/>
      <c r="H109" s="271">
        <f t="shared" si="2"/>
        <v>0</v>
      </c>
      <c r="I109" s="272">
        <v>0</v>
      </c>
      <c r="J109" s="272">
        <v>0</v>
      </c>
      <c r="K109" s="272">
        <f t="shared" ref="K109" si="4">I109+J109</f>
        <v>0</v>
      </c>
    </row>
    <row r="110" spans="1:11" s="34" customFormat="1" ht="79.5" customHeight="1">
      <c r="A110" s="188"/>
      <c r="B110" s="254"/>
      <c r="C110" s="254"/>
      <c r="D110" s="254"/>
      <c r="E110" s="254"/>
      <c r="F110" s="254" t="s">
        <v>353</v>
      </c>
      <c r="G110" s="254" t="s">
        <v>354</v>
      </c>
      <c r="H110" s="271">
        <f t="shared" si="2"/>
        <v>40000</v>
      </c>
      <c r="I110" s="254">
        <f>I112</f>
        <v>0</v>
      </c>
      <c r="J110" s="271">
        <f>J112</f>
        <v>40000</v>
      </c>
      <c r="K110" s="271">
        <f>K112</f>
        <v>40000</v>
      </c>
    </row>
    <row r="111" spans="1:11" s="34" customFormat="1" ht="54.75" customHeight="1">
      <c r="A111" s="188"/>
      <c r="B111" s="276"/>
      <c r="C111" s="270"/>
      <c r="D111" s="270"/>
      <c r="E111" s="255"/>
      <c r="F111" s="255" t="s">
        <v>135</v>
      </c>
      <c r="G111" s="255"/>
      <c r="H111" s="271">
        <f t="shared" si="2"/>
        <v>0</v>
      </c>
      <c r="I111" s="272"/>
      <c r="J111" s="272"/>
      <c r="K111" s="273"/>
    </row>
    <row r="112" spans="1:11" s="34" customFormat="1" ht="36.75" customHeight="1">
      <c r="A112" s="188"/>
      <c r="B112" s="277" t="s">
        <v>196</v>
      </c>
      <c r="C112" s="258"/>
      <c r="D112" s="258"/>
      <c r="E112" s="259" t="s">
        <v>81</v>
      </c>
      <c r="F112" s="278"/>
      <c r="G112" s="278"/>
      <c r="H112" s="271">
        <f t="shared" ref="H112:H167" si="5">I112+J112</f>
        <v>40000</v>
      </c>
      <c r="I112" s="279">
        <f>I113</f>
        <v>0</v>
      </c>
      <c r="J112" s="279">
        <f>J113</f>
        <v>40000</v>
      </c>
      <c r="K112" s="280">
        <f>K113</f>
        <v>40000</v>
      </c>
    </row>
    <row r="113" spans="1:11" s="34" customFormat="1" ht="31.5" customHeight="1">
      <c r="A113" s="188"/>
      <c r="B113" s="277" t="s">
        <v>197</v>
      </c>
      <c r="C113" s="258"/>
      <c r="D113" s="258"/>
      <c r="E113" s="259" t="s">
        <v>81</v>
      </c>
      <c r="F113" s="278"/>
      <c r="G113" s="278"/>
      <c r="H113" s="271">
        <f t="shared" si="5"/>
        <v>40000</v>
      </c>
      <c r="I113" s="279">
        <f>I114+I136</f>
        <v>0</v>
      </c>
      <c r="J113" s="279">
        <f>J114++J115+J136</f>
        <v>40000</v>
      </c>
      <c r="K113" s="279">
        <f>J113</f>
        <v>40000</v>
      </c>
    </row>
    <row r="114" spans="1:11" s="34" customFormat="1" ht="33" customHeight="1">
      <c r="A114" s="188"/>
      <c r="B114" s="263" t="s">
        <v>201</v>
      </c>
      <c r="C114" s="265">
        <v>4060</v>
      </c>
      <c r="D114" s="263" t="s">
        <v>68</v>
      </c>
      <c r="E114" s="276" t="s">
        <v>67</v>
      </c>
      <c r="F114" s="252"/>
      <c r="G114" s="252"/>
      <c r="H114" s="271">
        <f t="shared" si="5"/>
        <v>20000</v>
      </c>
      <c r="I114" s="272">
        <v>0</v>
      </c>
      <c r="J114" s="272">
        <v>20000</v>
      </c>
      <c r="K114" s="272">
        <f>J114</f>
        <v>20000</v>
      </c>
    </row>
    <row r="115" spans="1:11" s="34" customFormat="1" ht="33.75" customHeight="1">
      <c r="A115" s="188"/>
      <c r="B115" s="263" t="s">
        <v>235</v>
      </c>
      <c r="C115" s="263" t="s">
        <v>234</v>
      </c>
      <c r="D115" s="263" t="s">
        <v>69</v>
      </c>
      <c r="E115" s="276" t="s">
        <v>233</v>
      </c>
      <c r="F115" s="254"/>
      <c r="G115" s="254"/>
      <c r="H115" s="271">
        <f t="shared" si="5"/>
        <v>20000</v>
      </c>
      <c r="I115" s="272">
        <f>I117</f>
        <v>0</v>
      </c>
      <c r="J115" s="272">
        <v>20000</v>
      </c>
      <c r="K115" s="272">
        <f t="shared" ref="K115:K136" si="6">J115</f>
        <v>20000</v>
      </c>
    </row>
    <row r="116" spans="1:11" s="34" customFormat="1" ht="72.75" hidden="1" customHeight="1">
      <c r="A116" s="188"/>
      <c r="B116" s="263" t="s">
        <v>355</v>
      </c>
      <c r="C116" s="270"/>
      <c r="D116" s="270"/>
      <c r="E116" s="276"/>
      <c r="F116" s="255"/>
      <c r="G116" s="255"/>
      <c r="H116" s="271">
        <f t="shared" si="5"/>
        <v>0</v>
      </c>
      <c r="I116" s="272"/>
      <c r="J116" s="272"/>
      <c r="K116" s="272">
        <f t="shared" si="6"/>
        <v>0</v>
      </c>
    </row>
    <row r="117" spans="1:11" s="34" customFormat="1" ht="33" hidden="1" customHeight="1">
      <c r="A117" s="188"/>
      <c r="B117" s="263" t="s">
        <v>356</v>
      </c>
      <c r="C117" s="258"/>
      <c r="D117" s="258"/>
      <c r="E117" s="276" t="s">
        <v>137</v>
      </c>
      <c r="F117" s="278"/>
      <c r="G117" s="278"/>
      <c r="H117" s="271">
        <f t="shared" si="5"/>
        <v>0</v>
      </c>
      <c r="I117" s="279">
        <f>I118</f>
        <v>0</v>
      </c>
      <c r="J117" s="279">
        <f>J118</f>
        <v>0</v>
      </c>
      <c r="K117" s="272">
        <f t="shared" si="6"/>
        <v>0</v>
      </c>
    </row>
    <row r="118" spans="1:11" s="34" customFormat="1" ht="33" hidden="1" customHeight="1">
      <c r="A118" s="188"/>
      <c r="B118" s="263" t="s">
        <v>357</v>
      </c>
      <c r="C118" s="270"/>
      <c r="D118" s="270"/>
      <c r="E118" s="276" t="s">
        <v>188</v>
      </c>
      <c r="F118" s="252"/>
      <c r="G118" s="252"/>
      <c r="H118" s="271">
        <f t="shared" si="5"/>
        <v>0</v>
      </c>
      <c r="I118" s="272"/>
      <c r="J118" s="272"/>
      <c r="K118" s="272">
        <f t="shared" si="6"/>
        <v>0</v>
      </c>
    </row>
    <row r="119" spans="1:11" s="34" customFormat="1" ht="33" hidden="1" customHeight="1">
      <c r="A119" s="188"/>
      <c r="B119" s="263" t="s">
        <v>358</v>
      </c>
      <c r="C119" s="282"/>
      <c r="D119" s="282"/>
      <c r="E119" s="276"/>
      <c r="F119" s="254"/>
      <c r="G119" s="254"/>
      <c r="H119" s="271">
        <f t="shared" si="5"/>
        <v>0</v>
      </c>
      <c r="I119" s="271">
        <f>I121</f>
        <v>0</v>
      </c>
      <c r="J119" s="275">
        <f>J121</f>
        <v>0</v>
      </c>
      <c r="K119" s="272">
        <f t="shared" si="6"/>
        <v>0</v>
      </c>
    </row>
    <row r="120" spans="1:11" s="34" customFormat="1" ht="94.5" hidden="1" customHeight="1">
      <c r="A120" s="188"/>
      <c r="B120" s="263" t="s">
        <v>359</v>
      </c>
      <c r="C120" s="270"/>
      <c r="D120" s="270"/>
      <c r="E120" s="276"/>
      <c r="F120" s="255" t="s">
        <v>135</v>
      </c>
      <c r="G120" s="255"/>
      <c r="H120" s="271">
        <f t="shared" si="5"/>
        <v>0</v>
      </c>
      <c r="I120" s="272"/>
      <c r="J120" s="272"/>
      <c r="K120" s="272">
        <f t="shared" si="6"/>
        <v>0</v>
      </c>
    </row>
    <row r="121" spans="1:11" s="34" customFormat="1" ht="33" hidden="1" customHeight="1">
      <c r="A121" s="188"/>
      <c r="B121" s="263" t="s">
        <v>360</v>
      </c>
      <c r="C121" s="258"/>
      <c r="D121" s="258"/>
      <c r="E121" s="276" t="s">
        <v>137</v>
      </c>
      <c r="F121" s="278"/>
      <c r="G121" s="278"/>
      <c r="H121" s="271">
        <f t="shared" si="5"/>
        <v>0</v>
      </c>
      <c r="I121" s="279">
        <f>I122</f>
        <v>0</v>
      </c>
      <c r="J121" s="272"/>
      <c r="K121" s="272">
        <f t="shared" si="6"/>
        <v>0</v>
      </c>
    </row>
    <row r="122" spans="1:11" s="34" customFormat="1" ht="33" hidden="1" customHeight="1">
      <c r="A122" s="188"/>
      <c r="B122" s="263" t="s">
        <v>361</v>
      </c>
      <c r="C122" s="270"/>
      <c r="D122" s="270"/>
      <c r="E122" s="276" t="s">
        <v>59</v>
      </c>
      <c r="F122" s="252"/>
      <c r="G122" s="252"/>
      <c r="H122" s="271">
        <f t="shared" si="5"/>
        <v>0</v>
      </c>
      <c r="I122" s="272"/>
      <c r="J122" s="272"/>
      <c r="K122" s="272">
        <f t="shared" si="6"/>
        <v>0</v>
      </c>
    </row>
    <row r="123" spans="1:11" s="34" customFormat="1" ht="56.25" hidden="1" customHeight="1">
      <c r="A123" s="188"/>
      <c r="B123" s="263" t="s">
        <v>362</v>
      </c>
      <c r="C123" s="282"/>
      <c r="D123" s="282"/>
      <c r="E123" s="276"/>
      <c r="F123" s="254"/>
      <c r="G123" s="254"/>
      <c r="H123" s="271">
        <f t="shared" si="5"/>
        <v>0</v>
      </c>
      <c r="I123" s="271">
        <f>I125</f>
        <v>0</v>
      </c>
      <c r="J123" s="275">
        <f>J125</f>
        <v>0</v>
      </c>
      <c r="K123" s="272">
        <f t="shared" si="6"/>
        <v>0</v>
      </c>
    </row>
    <row r="124" spans="1:11" s="34" customFormat="1" ht="94.5" hidden="1" customHeight="1">
      <c r="A124" s="188"/>
      <c r="B124" s="263" t="s">
        <v>363</v>
      </c>
      <c r="C124" s="270"/>
      <c r="D124" s="270"/>
      <c r="E124" s="276"/>
      <c r="F124" s="255" t="s">
        <v>135</v>
      </c>
      <c r="G124" s="255"/>
      <c r="H124" s="271">
        <f t="shared" si="5"/>
        <v>0</v>
      </c>
      <c r="I124" s="272"/>
      <c r="J124" s="272"/>
      <c r="K124" s="272">
        <f t="shared" si="6"/>
        <v>0</v>
      </c>
    </row>
    <row r="125" spans="1:11" s="34" customFormat="1" ht="33" hidden="1" customHeight="1">
      <c r="A125" s="188"/>
      <c r="B125" s="263" t="s">
        <v>364</v>
      </c>
      <c r="C125" s="258"/>
      <c r="D125" s="258"/>
      <c r="E125" s="276" t="s">
        <v>189</v>
      </c>
      <c r="F125" s="278"/>
      <c r="G125" s="278"/>
      <c r="H125" s="271">
        <f t="shared" si="5"/>
        <v>0</v>
      </c>
      <c r="I125" s="279">
        <f>I126</f>
        <v>0</v>
      </c>
      <c r="J125" s="272">
        <f>J126</f>
        <v>0</v>
      </c>
      <c r="K125" s="272">
        <f t="shared" si="6"/>
        <v>0</v>
      </c>
    </row>
    <row r="126" spans="1:11" s="34" customFormat="1" ht="33" hidden="1" customHeight="1">
      <c r="A126" s="188"/>
      <c r="B126" s="263" t="s">
        <v>365</v>
      </c>
      <c r="C126" s="270"/>
      <c r="D126" s="270"/>
      <c r="E126" s="276" t="s">
        <v>190</v>
      </c>
      <c r="F126" s="252"/>
      <c r="G126" s="252"/>
      <c r="H126" s="271">
        <f t="shared" si="5"/>
        <v>0</v>
      </c>
      <c r="I126" s="272"/>
      <c r="J126" s="272"/>
      <c r="K126" s="272">
        <f t="shared" si="6"/>
        <v>0</v>
      </c>
    </row>
    <row r="127" spans="1:11" s="34" customFormat="1" ht="56.25" hidden="1" customHeight="1">
      <c r="A127" s="188"/>
      <c r="B127" s="263" t="s">
        <v>366</v>
      </c>
      <c r="C127" s="305"/>
      <c r="D127" s="305"/>
      <c r="E127" s="276"/>
      <c r="F127" s="254" t="s">
        <v>191</v>
      </c>
      <c r="G127" s="254"/>
      <c r="H127" s="271">
        <f t="shared" si="5"/>
        <v>0</v>
      </c>
      <c r="I127" s="271">
        <f>I129+I134</f>
        <v>0</v>
      </c>
      <c r="J127" s="271">
        <f>J129+J134</f>
        <v>0</v>
      </c>
      <c r="K127" s="272">
        <f t="shared" si="6"/>
        <v>0</v>
      </c>
    </row>
    <row r="128" spans="1:11" s="34" customFormat="1" ht="63" hidden="1" customHeight="1">
      <c r="A128" s="188"/>
      <c r="B128" s="263" t="s">
        <v>367</v>
      </c>
      <c r="C128" s="270"/>
      <c r="D128" s="270"/>
      <c r="E128" s="276"/>
      <c r="F128" s="255" t="s">
        <v>135</v>
      </c>
      <c r="G128" s="255"/>
      <c r="H128" s="271">
        <f t="shared" si="5"/>
        <v>0</v>
      </c>
      <c r="I128" s="285"/>
      <c r="J128" s="285"/>
      <c r="K128" s="272">
        <f t="shared" si="6"/>
        <v>0</v>
      </c>
    </row>
    <row r="129" spans="1:11" s="34" customFormat="1" ht="56.25" hidden="1" customHeight="1">
      <c r="A129" s="188"/>
      <c r="B129" s="263" t="s">
        <v>368</v>
      </c>
      <c r="C129" s="258"/>
      <c r="D129" s="258"/>
      <c r="E129" s="276" t="s">
        <v>192</v>
      </c>
      <c r="F129" s="278"/>
      <c r="G129" s="278"/>
      <c r="H129" s="271">
        <f t="shared" si="5"/>
        <v>0</v>
      </c>
      <c r="I129" s="279">
        <f>SUM(I130:I132)</f>
        <v>0</v>
      </c>
      <c r="J129" s="279">
        <f>J131+J132+J133+J135</f>
        <v>0</v>
      </c>
      <c r="K129" s="272">
        <f t="shared" si="6"/>
        <v>0</v>
      </c>
    </row>
    <row r="130" spans="1:11" s="34" customFormat="1" ht="56.25" hidden="1" customHeight="1">
      <c r="A130" s="188"/>
      <c r="B130" s="263" t="s">
        <v>369</v>
      </c>
      <c r="C130" s="306"/>
      <c r="D130" s="306"/>
      <c r="E130" s="276"/>
      <c r="F130" s="306"/>
      <c r="G130" s="306"/>
      <c r="H130" s="271">
        <f t="shared" si="5"/>
        <v>0</v>
      </c>
      <c r="I130" s="307"/>
      <c r="J130" s="307"/>
      <c r="K130" s="272">
        <f t="shared" si="6"/>
        <v>0</v>
      </c>
    </row>
    <row r="131" spans="1:11" s="34" customFormat="1" ht="56.25" hidden="1" customHeight="1">
      <c r="A131" s="188"/>
      <c r="B131" s="263" t="s">
        <v>370</v>
      </c>
      <c r="C131" s="270"/>
      <c r="D131" s="270"/>
      <c r="E131" s="276"/>
      <c r="F131" s="252"/>
      <c r="G131" s="252"/>
      <c r="H131" s="271">
        <f t="shared" si="5"/>
        <v>0</v>
      </c>
      <c r="I131" s="272"/>
      <c r="J131" s="272"/>
      <c r="K131" s="272">
        <f t="shared" si="6"/>
        <v>0</v>
      </c>
    </row>
    <row r="132" spans="1:11" s="34" customFormat="1" ht="78.75" hidden="1" customHeight="1">
      <c r="A132" s="188"/>
      <c r="B132" s="263" t="s">
        <v>371</v>
      </c>
      <c r="C132" s="255"/>
      <c r="D132" s="255"/>
      <c r="E132" s="276" t="s">
        <v>193</v>
      </c>
      <c r="F132" s="260"/>
      <c r="G132" s="260"/>
      <c r="H132" s="271">
        <f t="shared" si="5"/>
        <v>0</v>
      </c>
      <c r="I132" s="308"/>
      <c r="J132" s="300"/>
      <c r="K132" s="272">
        <f t="shared" si="6"/>
        <v>0</v>
      </c>
    </row>
    <row r="133" spans="1:11" s="34" customFormat="1" ht="51.75" hidden="1" customHeight="1">
      <c r="A133" s="188"/>
      <c r="B133" s="263" t="s">
        <v>372</v>
      </c>
      <c r="C133" s="270"/>
      <c r="D133" s="276" t="s">
        <v>61</v>
      </c>
      <c r="E133" s="276" t="s">
        <v>194</v>
      </c>
      <c r="F133" s="252"/>
      <c r="G133" s="252"/>
      <c r="H133" s="271">
        <f t="shared" si="5"/>
        <v>0</v>
      </c>
      <c r="I133" s="272">
        <v>0</v>
      </c>
      <c r="J133" s="272"/>
      <c r="K133" s="272">
        <f t="shared" si="6"/>
        <v>0</v>
      </c>
    </row>
    <row r="134" spans="1:11" s="35" customFormat="1" ht="33" hidden="1" customHeight="1">
      <c r="A134" s="189"/>
      <c r="B134" s="263" t="s">
        <v>373</v>
      </c>
      <c r="C134" s="258"/>
      <c r="D134" s="258"/>
      <c r="E134" s="276" t="s">
        <v>137</v>
      </c>
      <c r="F134" s="252"/>
      <c r="G134" s="252"/>
      <c r="H134" s="271">
        <f t="shared" si="5"/>
        <v>0</v>
      </c>
      <c r="I134" s="279">
        <f>I135</f>
        <v>0</v>
      </c>
      <c r="J134" s="279">
        <f>J135</f>
        <v>0</v>
      </c>
      <c r="K134" s="272">
        <f t="shared" si="6"/>
        <v>0</v>
      </c>
    </row>
    <row r="135" spans="1:11" ht="15.75" hidden="1" customHeight="1">
      <c r="A135" s="186"/>
      <c r="B135" s="263" t="s">
        <v>374</v>
      </c>
      <c r="C135" s="255"/>
      <c r="D135" s="263" t="s">
        <v>61</v>
      </c>
      <c r="E135" s="276" t="s">
        <v>60</v>
      </c>
      <c r="F135" s="260"/>
      <c r="G135" s="260"/>
      <c r="H135" s="271">
        <f t="shared" si="5"/>
        <v>0</v>
      </c>
      <c r="I135" s="300">
        <f>1856800-1856800</f>
        <v>0</v>
      </c>
      <c r="J135" s="300">
        <v>0</v>
      </c>
      <c r="K135" s="272">
        <f t="shared" si="6"/>
        <v>0</v>
      </c>
    </row>
    <row r="136" spans="1:11" s="35" customFormat="1" ht="36.75" hidden="1" customHeight="1">
      <c r="A136" s="189"/>
      <c r="B136" s="263" t="s">
        <v>371</v>
      </c>
      <c r="C136" s="270">
        <v>4082</v>
      </c>
      <c r="D136" s="263" t="s">
        <v>375</v>
      </c>
      <c r="E136" s="276" t="s">
        <v>376</v>
      </c>
      <c r="F136" s="260"/>
      <c r="G136" s="260"/>
      <c r="H136" s="271">
        <f t="shared" si="5"/>
        <v>0</v>
      </c>
      <c r="I136" s="300">
        <v>0</v>
      </c>
      <c r="J136" s="300">
        <v>0</v>
      </c>
      <c r="K136" s="272">
        <f t="shared" si="6"/>
        <v>0</v>
      </c>
    </row>
    <row r="137" spans="1:11" s="35" customFormat="1" ht="109.5" customHeight="1">
      <c r="A137" s="189"/>
      <c r="B137" s="254"/>
      <c r="C137" s="254"/>
      <c r="D137" s="254"/>
      <c r="E137" s="254"/>
      <c r="F137" s="254" t="s">
        <v>377</v>
      </c>
      <c r="G137" s="254" t="s">
        <v>378</v>
      </c>
      <c r="H137" s="271">
        <f t="shared" si="5"/>
        <v>3600</v>
      </c>
      <c r="I137" s="271">
        <f>I139</f>
        <v>3600</v>
      </c>
      <c r="J137" s="271">
        <f t="shared" ref="J137" si="7">J139</f>
        <v>0</v>
      </c>
      <c r="K137" s="271">
        <v>0</v>
      </c>
    </row>
    <row r="138" spans="1:11" s="35" customFormat="1" ht="30" customHeight="1">
      <c r="A138" s="189"/>
      <c r="B138" s="276"/>
      <c r="C138" s="270"/>
      <c r="D138" s="263"/>
      <c r="E138" s="270"/>
      <c r="F138" s="255" t="s">
        <v>195</v>
      </c>
      <c r="G138" s="255"/>
      <c r="H138" s="271">
        <f t="shared" si="5"/>
        <v>0</v>
      </c>
      <c r="I138" s="300"/>
      <c r="J138" s="300"/>
      <c r="K138" s="273"/>
    </row>
    <row r="139" spans="1:11" s="35" customFormat="1" ht="29.25" customHeight="1">
      <c r="A139" s="189"/>
      <c r="B139" s="277" t="s">
        <v>196</v>
      </c>
      <c r="C139" s="270"/>
      <c r="D139" s="263"/>
      <c r="E139" s="259" t="s">
        <v>81</v>
      </c>
      <c r="F139" s="260"/>
      <c r="G139" s="260"/>
      <c r="H139" s="271">
        <f t="shared" si="5"/>
        <v>3600</v>
      </c>
      <c r="I139" s="279">
        <f>I140</f>
        <v>3600</v>
      </c>
      <c r="J139" s="279">
        <f>J140</f>
        <v>0</v>
      </c>
      <c r="K139" s="273">
        <f t="shared" ref="K139:K141" si="8">J139</f>
        <v>0</v>
      </c>
    </row>
    <row r="140" spans="1:11" s="35" customFormat="1" ht="34.5" customHeight="1">
      <c r="A140" s="189"/>
      <c r="B140" s="277" t="s">
        <v>197</v>
      </c>
      <c r="C140" s="270"/>
      <c r="D140" s="263"/>
      <c r="E140" s="259" t="s">
        <v>81</v>
      </c>
      <c r="F140" s="260"/>
      <c r="G140" s="260"/>
      <c r="H140" s="271">
        <f t="shared" si="5"/>
        <v>3600</v>
      </c>
      <c r="I140" s="279">
        <f>I141</f>
        <v>3600</v>
      </c>
      <c r="J140" s="279">
        <f>J141</f>
        <v>0</v>
      </c>
      <c r="K140" s="273">
        <f t="shared" si="8"/>
        <v>0</v>
      </c>
    </row>
    <row r="141" spans="1:11" s="35" customFormat="1" ht="34.5" customHeight="1">
      <c r="A141" s="189"/>
      <c r="B141" s="263" t="s">
        <v>206</v>
      </c>
      <c r="C141" s="263" t="s">
        <v>205</v>
      </c>
      <c r="D141" s="263" t="s">
        <v>61</v>
      </c>
      <c r="E141" s="276" t="s">
        <v>60</v>
      </c>
      <c r="F141" s="260"/>
      <c r="G141" s="260"/>
      <c r="H141" s="271">
        <f t="shared" si="5"/>
        <v>3600</v>
      </c>
      <c r="I141" s="300">
        <v>3600</v>
      </c>
      <c r="J141" s="300">
        <v>0</v>
      </c>
      <c r="K141" s="273">
        <f t="shared" si="8"/>
        <v>0</v>
      </c>
    </row>
    <row r="142" spans="1:11" s="35" customFormat="1" ht="89.25" customHeight="1">
      <c r="A142" s="189"/>
      <c r="B142" s="254"/>
      <c r="C142" s="254"/>
      <c r="D142" s="254"/>
      <c r="E142" s="254"/>
      <c r="F142" s="254" t="s">
        <v>379</v>
      </c>
      <c r="G142" s="254" t="s">
        <v>380</v>
      </c>
      <c r="H142" s="271">
        <f t="shared" si="5"/>
        <v>4094503</v>
      </c>
      <c r="I142" s="271">
        <f>I144</f>
        <v>1030000</v>
      </c>
      <c r="J142" s="271">
        <f>J144</f>
        <v>3064503</v>
      </c>
      <c r="K142" s="271">
        <f>K144</f>
        <v>3064503</v>
      </c>
    </row>
    <row r="143" spans="1:11" s="35" customFormat="1" ht="33" customHeight="1">
      <c r="A143" s="189"/>
      <c r="B143" s="276"/>
      <c r="C143" s="270"/>
      <c r="D143" s="263"/>
      <c r="E143" s="270"/>
      <c r="F143" s="255" t="s">
        <v>195</v>
      </c>
      <c r="G143" s="255"/>
      <c r="H143" s="271"/>
      <c r="I143" s="300"/>
      <c r="J143" s="300"/>
      <c r="K143" s="273"/>
    </row>
    <row r="144" spans="1:11" s="35" customFormat="1" ht="33" customHeight="1">
      <c r="A144" s="189"/>
      <c r="B144" s="277" t="s">
        <v>196</v>
      </c>
      <c r="C144" s="270"/>
      <c r="D144" s="263"/>
      <c r="E144" s="259" t="s">
        <v>81</v>
      </c>
      <c r="F144" s="260"/>
      <c r="G144" s="260"/>
      <c r="H144" s="271">
        <f t="shared" si="5"/>
        <v>4094503</v>
      </c>
      <c r="I144" s="279">
        <f t="shared" ref="I144:K145" si="9">I145</f>
        <v>1030000</v>
      </c>
      <c r="J144" s="279">
        <f t="shared" si="9"/>
        <v>3064503</v>
      </c>
      <c r="K144" s="279">
        <f t="shared" si="9"/>
        <v>3064503</v>
      </c>
    </row>
    <row r="145" spans="1:11" s="35" customFormat="1" ht="30.75" customHeight="1">
      <c r="A145" s="187"/>
      <c r="B145" s="277" t="s">
        <v>197</v>
      </c>
      <c r="C145" s="270"/>
      <c r="D145" s="263"/>
      <c r="E145" s="259" t="s">
        <v>81</v>
      </c>
      <c r="F145" s="260"/>
      <c r="G145" s="260"/>
      <c r="H145" s="271">
        <f t="shared" si="5"/>
        <v>4094503</v>
      </c>
      <c r="I145" s="279">
        <f t="shared" si="9"/>
        <v>1030000</v>
      </c>
      <c r="J145" s="279">
        <f t="shared" si="9"/>
        <v>3064503</v>
      </c>
      <c r="K145" s="279">
        <f t="shared" si="9"/>
        <v>3064503</v>
      </c>
    </row>
    <row r="146" spans="1:11" s="35" customFormat="1" ht="33" customHeight="1">
      <c r="A146" s="187"/>
      <c r="B146" s="263" t="s">
        <v>203</v>
      </c>
      <c r="C146" s="263" t="s">
        <v>202</v>
      </c>
      <c r="D146" s="263" t="s">
        <v>66</v>
      </c>
      <c r="E146" s="276" t="s">
        <v>231</v>
      </c>
      <c r="F146" s="260"/>
      <c r="G146" s="260"/>
      <c r="H146" s="271">
        <f t="shared" si="5"/>
        <v>4094503</v>
      </c>
      <c r="I146" s="300">
        <v>1030000</v>
      </c>
      <c r="J146" s="300">
        <v>3064503</v>
      </c>
      <c r="K146" s="273">
        <f>J146</f>
        <v>3064503</v>
      </c>
    </row>
    <row r="147" spans="1:11" s="35" customFormat="1" ht="76.5" customHeight="1">
      <c r="A147" s="187"/>
      <c r="B147" s="254"/>
      <c r="C147" s="254"/>
      <c r="D147" s="254"/>
      <c r="E147" s="254"/>
      <c r="F147" s="254" t="s">
        <v>381</v>
      </c>
      <c r="G147" s="254" t="s">
        <v>382</v>
      </c>
      <c r="H147" s="271">
        <f t="shared" si="5"/>
        <v>10000</v>
      </c>
      <c r="I147" s="271">
        <f>I149</f>
        <v>10000</v>
      </c>
      <c r="J147" s="271">
        <f>J149</f>
        <v>0</v>
      </c>
      <c r="K147" s="271">
        <f>K149</f>
        <v>0</v>
      </c>
    </row>
    <row r="148" spans="1:11" s="35" customFormat="1" ht="30.75" customHeight="1">
      <c r="A148" s="187"/>
      <c r="B148" s="263"/>
      <c r="C148" s="263"/>
      <c r="D148" s="263"/>
      <c r="E148" s="256"/>
      <c r="F148" s="255" t="s">
        <v>195</v>
      </c>
      <c r="G148" s="255"/>
      <c r="H148" s="271">
        <f t="shared" si="5"/>
        <v>0</v>
      </c>
      <c r="I148" s="300"/>
      <c r="J148" s="300"/>
      <c r="K148" s="273"/>
    </row>
    <row r="149" spans="1:11" s="35" customFormat="1" ht="30.75" customHeight="1">
      <c r="A149" s="187"/>
      <c r="B149" s="277" t="s">
        <v>196</v>
      </c>
      <c r="C149" s="263"/>
      <c r="D149" s="263"/>
      <c r="E149" s="259" t="s">
        <v>81</v>
      </c>
      <c r="F149" s="260"/>
      <c r="G149" s="260"/>
      <c r="H149" s="271">
        <f t="shared" si="5"/>
        <v>10000</v>
      </c>
      <c r="I149" s="308">
        <f>I150</f>
        <v>10000</v>
      </c>
      <c r="J149" s="308">
        <f t="shared" ref="J149:K150" si="10">J150</f>
        <v>0</v>
      </c>
      <c r="K149" s="308">
        <f t="shared" si="10"/>
        <v>0</v>
      </c>
    </row>
    <row r="150" spans="1:11" s="35" customFormat="1" ht="30.75" customHeight="1">
      <c r="A150" s="187"/>
      <c r="B150" s="277" t="s">
        <v>197</v>
      </c>
      <c r="C150" s="263"/>
      <c r="D150" s="263"/>
      <c r="E150" s="259" t="s">
        <v>81</v>
      </c>
      <c r="F150" s="260"/>
      <c r="G150" s="260"/>
      <c r="H150" s="271">
        <f t="shared" si="5"/>
        <v>10000</v>
      </c>
      <c r="I150" s="308">
        <f>I151</f>
        <v>10000</v>
      </c>
      <c r="J150" s="308">
        <f t="shared" si="10"/>
        <v>0</v>
      </c>
      <c r="K150" s="308">
        <f t="shared" si="10"/>
        <v>0</v>
      </c>
    </row>
    <row r="151" spans="1:11" s="35" customFormat="1" ht="38.25" customHeight="1">
      <c r="A151" s="187"/>
      <c r="B151" s="263" t="s">
        <v>230</v>
      </c>
      <c r="C151" s="263" t="s">
        <v>229</v>
      </c>
      <c r="D151" s="263" t="s">
        <v>63</v>
      </c>
      <c r="E151" s="276" t="s">
        <v>228</v>
      </c>
      <c r="F151" s="260"/>
      <c r="G151" s="260"/>
      <c r="H151" s="271">
        <f t="shared" si="5"/>
        <v>10000</v>
      </c>
      <c r="I151" s="300">
        <v>10000</v>
      </c>
      <c r="J151" s="300">
        <v>0</v>
      </c>
      <c r="K151" s="273">
        <v>0</v>
      </c>
    </row>
    <row r="152" spans="1:11" s="95" customFormat="1" ht="80.25" customHeight="1">
      <c r="A152" s="187"/>
      <c r="B152" s="254"/>
      <c r="C152" s="254"/>
      <c r="D152" s="254"/>
      <c r="E152" s="254"/>
      <c r="F152" s="254" t="s">
        <v>383</v>
      </c>
      <c r="G152" s="254" t="s">
        <v>384</v>
      </c>
      <c r="H152" s="271">
        <f t="shared" si="5"/>
        <v>390000</v>
      </c>
      <c r="I152" s="271">
        <f>I154</f>
        <v>390000</v>
      </c>
      <c r="J152" s="271">
        <f t="shared" ref="J152:K152" si="11">J154</f>
        <v>0</v>
      </c>
      <c r="K152" s="271">
        <f t="shared" si="11"/>
        <v>0</v>
      </c>
    </row>
    <row r="153" spans="1:11" s="95" customFormat="1" ht="30.75" customHeight="1">
      <c r="A153" s="187"/>
      <c r="B153" s="263"/>
      <c r="C153" s="263"/>
      <c r="D153" s="263"/>
      <c r="E153" s="256"/>
      <c r="F153" s="255" t="s">
        <v>195</v>
      </c>
      <c r="G153" s="255"/>
      <c r="H153" s="271">
        <f t="shared" si="5"/>
        <v>0</v>
      </c>
      <c r="I153" s="300"/>
      <c r="J153" s="300"/>
      <c r="K153" s="273"/>
    </row>
    <row r="154" spans="1:11" s="95" customFormat="1" ht="30.75" customHeight="1">
      <c r="A154" s="187"/>
      <c r="B154" s="277" t="s">
        <v>196</v>
      </c>
      <c r="C154" s="263"/>
      <c r="D154" s="263"/>
      <c r="E154" s="259" t="s">
        <v>81</v>
      </c>
      <c r="F154" s="260"/>
      <c r="G154" s="260"/>
      <c r="H154" s="271">
        <f t="shared" si="5"/>
        <v>390000</v>
      </c>
      <c r="I154" s="308">
        <f>I155</f>
        <v>390000</v>
      </c>
      <c r="J154" s="308">
        <f t="shared" ref="J154:K155" si="12">J155</f>
        <v>0</v>
      </c>
      <c r="K154" s="308">
        <f t="shared" si="12"/>
        <v>0</v>
      </c>
    </row>
    <row r="155" spans="1:11" s="95" customFormat="1" ht="30.75" customHeight="1">
      <c r="A155" s="187"/>
      <c r="B155" s="277" t="s">
        <v>197</v>
      </c>
      <c r="C155" s="263"/>
      <c r="D155" s="263"/>
      <c r="E155" s="259" t="s">
        <v>81</v>
      </c>
      <c r="F155" s="260"/>
      <c r="G155" s="260"/>
      <c r="H155" s="271">
        <f t="shared" si="5"/>
        <v>390000</v>
      </c>
      <c r="I155" s="308">
        <f>I156</f>
        <v>390000</v>
      </c>
      <c r="J155" s="308">
        <f t="shared" si="12"/>
        <v>0</v>
      </c>
      <c r="K155" s="308">
        <f t="shared" si="12"/>
        <v>0</v>
      </c>
    </row>
    <row r="156" spans="1:11" s="95" customFormat="1" ht="41.25" customHeight="1">
      <c r="A156" s="187"/>
      <c r="B156" s="263" t="s">
        <v>206</v>
      </c>
      <c r="C156" s="263" t="s">
        <v>205</v>
      </c>
      <c r="D156" s="263" t="s">
        <v>61</v>
      </c>
      <c r="E156" s="276" t="s">
        <v>60</v>
      </c>
      <c r="F156" s="260"/>
      <c r="G156" s="260"/>
      <c r="H156" s="271">
        <f t="shared" si="5"/>
        <v>390000</v>
      </c>
      <c r="I156" s="300">
        <v>390000</v>
      </c>
      <c r="J156" s="300">
        <v>0</v>
      </c>
      <c r="K156" s="273">
        <f>J156</f>
        <v>0</v>
      </c>
    </row>
    <row r="157" spans="1:11" s="95" customFormat="1" ht="30.75" hidden="1" customHeight="1">
      <c r="A157" s="187"/>
      <c r="B157" s="254"/>
      <c r="C157" s="254"/>
      <c r="D157" s="254"/>
      <c r="E157" s="254"/>
      <c r="F157" s="254" t="s">
        <v>385</v>
      </c>
      <c r="G157" s="254" t="s">
        <v>386</v>
      </c>
      <c r="H157" s="271">
        <f t="shared" si="5"/>
        <v>0</v>
      </c>
      <c r="I157" s="254">
        <f>I159</f>
        <v>0</v>
      </c>
      <c r="J157" s="254">
        <f>J159</f>
        <v>0</v>
      </c>
      <c r="K157" s="254">
        <f t="shared" ref="K157:K161" si="13">I157+J157</f>
        <v>0</v>
      </c>
    </row>
    <row r="158" spans="1:11" s="95" customFormat="1" ht="30.75" hidden="1" customHeight="1">
      <c r="A158" s="187"/>
      <c r="B158" s="263"/>
      <c r="C158" s="263"/>
      <c r="D158" s="263"/>
      <c r="E158" s="256"/>
      <c r="F158" s="255" t="s">
        <v>195</v>
      </c>
      <c r="G158" s="255"/>
      <c r="H158" s="271">
        <f t="shared" si="5"/>
        <v>0</v>
      </c>
      <c r="I158" s="300"/>
      <c r="J158" s="300"/>
      <c r="K158" s="273">
        <f t="shared" si="13"/>
        <v>0</v>
      </c>
    </row>
    <row r="159" spans="1:11" s="95" customFormat="1" ht="30.75" hidden="1" customHeight="1">
      <c r="A159" s="187"/>
      <c r="B159" s="276" t="s">
        <v>196</v>
      </c>
      <c r="C159" s="276"/>
      <c r="D159" s="276"/>
      <c r="E159" s="259" t="s">
        <v>81</v>
      </c>
      <c r="F159" s="276"/>
      <c r="G159" s="260"/>
      <c r="H159" s="271">
        <f t="shared" si="5"/>
        <v>0</v>
      </c>
      <c r="I159" s="300">
        <f>I160</f>
        <v>0</v>
      </c>
      <c r="J159" s="300">
        <f>J160</f>
        <v>0</v>
      </c>
      <c r="K159" s="273">
        <f t="shared" si="13"/>
        <v>0</v>
      </c>
    </row>
    <row r="160" spans="1:11" s="95" customFormat="1" ht="31.5" hidden="1" customHeight="1">
      <c r="A160" s="187"/>
      <c r="B160" s="276" t="s">
        <v>197</v>
      </c>
      <c r="C160" s="276"/>
      <c r="D160" s="276"/>
      <c r="E160" s="259" t="s">
        <v>81</v>
      </c>
      <c r="F160" s="276"/>
      <c r="G160" s="260"/>
      <c r="H160" s="271">
        <f t="shared" si="5"/>
        <v>0</v>
      </c>
      <c r="I160" s="300">
        <f>I161</f>
        <v>0</v>
      </c>
      <c r="J160" s="300">
        <f>J161</f>
        <v>0</v>
      </c>
      <c r="K160" s="273">
        <f t="shared" si="13"/>
        <v>0</v>
      </c>
    </row>
    <row r="161" spans="1:13" s="95" customFormat="1" ht="79.5" hidden="1" customHeight="1">
      <c r="A161" s="187"/>
      <c r="B161" s="276" t="s">
        <v>276</v>
      </c>
      <c r="C161" s="276" t="s">
        <v>282</v>
      </c>
      <c r="D161" s="276" t="s">
        <v>63</v>
      </c>
      <c r="E161" s="276" t="s">
        <v>283</v>
      </c>
      <c r="F161" s="276"/>
      <c r="G161" s="260"/>
      <c r="H161" s="271">
        <f t="shared" si="5"/>
        <v>0</v>
      </c>
      <c r="I161" s="300">
        <v>0</v>
      </c>
      <c r="J161" s="300">
        <v>0</v>
      </c>
      <c r="K161" s="273">
        <f t="shared" si="13"/>
        <v>0</v>
      </c>
    </row>
    <row r="162" spans="1:13" s="95" customFormat="1" ht="84" customHeight="1">
      <c r="A162" s="187"/>
      <c r="B162" s="254"/>
      <c r="C162" s="254"/>
      <c r="D162" s="254"/>
      <c r="E162" s="254"/>
      <c r="F162" s="254" t="s">
        <v>387</v>
      </c>
      <c r="G162" s="254" t="s">
        <v>388</v>
      </c>
      <c r="H162" s="271">
        <f t="shared" si="5"/>
        <v>150000</v>
      </c>
      <c r="I162" s="271">
        <f t="shared" ref="I162:K163" si="14">I163</f>
        <v>150000</v>
      </c>
      <c r="J162" s="254">
        <f t="shared" si="14"/>
        <v>0</v>
      </c>
      <c r="K162" s="254">
        <f t="shared" si="14"/>
        <v>0</v>
      </c>
    </row>
    <row r="163" spans="1:13" s="95" customFormat="1" ht="33" customHeight="1">
      <c r="A163" s="187"/>
      <c r="B163" s="277" t="s">
        <v>196</v>
      </c>
      <c r="C163" s="263"/>
      <c r="D163" s="263"/>
      <c r="E163" s="259" t="s">
        <v>81</v>
      </c>
      <c r="F163" s="260"/>
      <c r="G163" s="260"/>
      <c r="H163" s="271">
        <f t="shared" si="5"/>
        <v>150000</v>
      </c>
      <c r="I163" s="308">
        <f t="shared" si="14"/>
        <v>150000</v>
      </c>
      <c r="J163" s="308">
        <f t="shared" si="14"/>
        <v>0</v>
      </c>
      <c r="K163" s="308">
        <f t="shared" si="14"/>
        <v>0</v>
      </c>
    </row>
    <row r="164" spans="1:13" s="95" customFormat="1" ht="1.5" hidden="1" customHeight="1">
      <c r="A164" s="187"/>
      <c r="B164" s="277" t="s">
        <v>197</v>
      </c>
      <c r="C164" s="263"/>
      <c r="D164" s="263"/>
      <c r="E164" s="259" t="s">
        <v>81</v>
      </c>
      <c r="F164" s="260"/>
      <c r="G164" s="260"/>
      <c r="H164" s="271">
        <f>I164+J164</f>
        <v>150000</v>
      </c>
      <c r="I164" s="308">
        <f>I165+I166+I167</f>
        <v>150000</v>
      </c>
      <c r="J164" s="308">
        <f>J165</f>
        <v>0</v>
      </c>
      <c r="K164" s="308">
        <f>K165</f>
        <v>0</v>
      </c>
    </row>
    <row r="165" spans="1:13" s="95" customFormat="1" ht="2.25" hidden="1" customHeight="1">
      <c r="A165" s="187"/>
      <c r="B165" s="263" t="s">
        <v>389</v>
      </c>
      <c r="C165" s="263" t="s">
        <v>390</v>
      </c>
      <c r="D165" s="263" t="s">
        <v>61</v>
      </c>
      <c r="E165" s="276" t="s">
        <v>307</v>
      </c>
      <c r="F165" s="256"/>
      <c r="G165" s="256"/>
      <c r="H165" s="271">
        <f t="shared" si="5"/>
        <v>0</v>
      </c>
      <c r="I165" s="260">
        <v>0</v>
      </c>
      <c r="J165" s="300">
        <v>0</v>
      </c>
      <c r="K165" s="300">
        <f>I165+J165</f>
        <v>0</v>
      </c>
    </row>
    <row r="166" spans="1:13" s="39" customFormat="1" ht="3.75" hidden="1" customHeight="1">
      <c r="A166" s="187"/>
      <c r="B166" s="263" t="s">
        <v>206</v>
      </c>
      <c r="C166" s="276" t="s">
        <v>205</v>
      </c>
      <c r="D166" s="276" t="s">
        <v>61</v>
      </c>
      <c r="E166" s="276" t="s">
        <v>60</v>
      </c>
      <c r="F166" s="276"/>
      <c r="G166" s="276"/>
      <c r="H166" s="271">
        <f t="shared" si="5"/>
        <v>0</v>
      </c>
      <c r="I166" s="276" t="s">
        <v>394</v>
      </c>
      <c r="J166" s="276">
        <v>0</v>
      </c>
      <c r="K166" s="276">
        <v>0</v>
      </c>
      <c r="L166" s="38"/>
      <c r="M166" s="38"/>
    </row>
    <row r="167" spans="1:13" ht="33" customHeight="1">
      <c r="A167" s="186"/>
      <c r="B167" s="263" t="s">
        <v>391</v>
      </c>
      <c r="C167" s="276" t="s">
        <v>392</v>
      </c>
      <c r="D167" s="276" t="s">
        <v>393</v>
      </c>
      <c r="E167" s="276" t="s">
        <v>306</v>
      </c>
      <c r="F167" s="276"/>
      <c r="G167" s="276"/>
      <c r="H167" s="271">
        <f t="shared" si="5"/>
        <v>150000</v>
      </c>
      <c r="I167" s="276" t="s">
        <v>401</v>
      </c>
      <c r="J167" s="276" t="s">
        <v>394</v>
      </c>
      <c r="K167" s="276">
        <v>0</v>
      </c>
    </row>
    <row r="168" spans="1:13" ht="27.75" hidden="1" customHeight="1">
      <c r="A168" s="186"/>
      <c r="B168" s="254"/>
      <c r="C168" s="254"/>
      <c r="D168" s="254"/>
      <c r="E168" s="254"/>
      <c r="F168" s="254" t="s">
        <v>395</v>
      </c>
      <c r="G168" s="254" t="s">
        <v>396</v>
      </c>
      <c r="H168" s="271">
        <f>I168+J168</f>
        <v>0</v>
      </c>
      <c r="I168" s="271" t="str">
        <f t="shared" ref="I168:J169" si="15">I169</f>
        <v>0</v>
      </c>
      <c r="J168" s="254" t="str">
        <f t="shared" si="15"/>
        <v>0</v>
      </c>
      <c r="K168" s="254">
        <v>0</v>
      </c>
    </row>
    <row r="169" spans="1:13" ht="27.75" hidden="1" customHeight="1">
      <c r="B169" s="277" t="s">
        <v>196</v>
      </c>
      <c r="C169" s="263"/>
      <c r="D169" s="263"/>
      <c r="E169" s="259" t="s">
        <v>81</v>
      </c>
      <c r="F169" s="276"/>
      <c r="G169" s="276"/>
      <c r="H169" s="271">
        <f t="shared" ref="H169:H170" si="16">I169+J169</f>
        <v>0</v>
      </c>
      <c r="I169" s="308" t="str">
        <f t="shared" si="15"/>
        <v>0</v>
      </c>
      <c r="J169" s="308" t="str">
        <f t="shared" si="15"/>
        <v>0</v>
      </c>
      <c r="K169" s="276" t="s">
        <v>394</v>
      </c>
    </row>
    <row r="170" spans="1:13" ht="27.75" hidden="1" customHeight="1">
      <c r="B170" s="277" t="s">
        <v>197</v>
      </c>
      <c r="C170" s="263"/>
      <c r="D170" s="263"/>
      <c r="E170" s="259" t="s">
        <v>81</v>
      </c>
      <c r="F170" s="276"/>
      <c r="G170" s="276"/>
      <c r="H170" s="271">
        <f t="shared" si="16"/>
        <v>0</v>
      </c>
      <c r="I170" s="308" t="str">
        <f>I171</f>
        <v>0</v>
      </c>
      <c r="J170" s="308" t="str">
        <f>J171</f>
        <v>0</v>
      </c>
      <c r="K170" s="276" t="s">
        <v>394</v>
      </c>
    </row>
    <row r="171" spans="1:13" ht="23.25" hidden="1" customHeight="1">
      <c r="B171" s="263" t="s">
        <v>206</v>
      </c>
      <c r="C171" s="276" t="s">
        <v>205</v>
      </c>
      <c r="D171" s="276" t="s">
        <v>61</v>
      </c>
      <c r="E171" s="276" t="s">
        <v>60</v>
      </c>
      <c r="F171" s="276"/>
      <c r="G171" s="276"/>
      <c r="H171" s="271">
        <f>I171+J171</f>
        <v>0</v>
      </c>
      <c r="I171" s="276" t="s">
        <v>394</v>
      </c>
      <c r="J171" s="276" t="s">
        <v>394</v>
      </c>
      <c r="K171" s="276" t="s">
        <v>394</v>
      </c>
    </row>
    <row r="172" spans="1:13" ht="1.5" hidden="1" customHeight="1">
      <c r="B172" s="254"/>
      <c r="C172" s="254"/>
      <c r="D172" s="254"/>
      <c r="E172" s="254"/>
      <c r="F172" s="254" t="s">
        <v>397</v>
      </c>
      <c r="G172" s="254" t="s">
        <v>398</v>
      </c>
      <c r="H172" s="271">
        <f>I172+J172</f>
        <v>0</v>
      </c>
      <c r="I172" s="271">
        <f t="shared" ref="I172:J173" si="17">I173</f>
        <v>0</v>
      </c>
      <c r="J172" s="254">
        <f t="shared" si="17"/>
        <v>0</v>
      </c>
      <c r="K172" s="254">
        <f>J172</f>
        <v>0</v>
      </c>
    </row>
    <row r="173" spans="1:13" ht="31.5" hidden="1">
      <c r="B173" s="263" t="s">
        <v>196</v>
      </c>
      <c r="C173" s="259"/>
      <c r="D173" s="263"/>
      <c r="E173" s="259" t="s">
        <v>81</v>
      </c>
      <c r="F173" s="263"/>
      <c r="G173" s="259"/>
      <c r="H173" s="271">
        <f t="shared" ref="H173:H175" si="18">I173+J173</f>
        <v>0</v>
      </c>
      <c r="I173" s="308">
        <f t="shared" si="17"/>
        <v>0</v>
      </c>
      <c r="J173" s="308">
        <f t="shared" si="17"/>
        <v>0</v>
      </c>
      <c r="K173" s="308">
        <f t="shared" ref="K173:K174" si="19">J173</f>
        <v>0</v>
      </c>
    </row>
    <row r="174" spans="1:13" ht="31.5" hidden="1">
      <c r="B174" s="263" t="s">
        <v>197</v>
      </c>
      <c r="C174" s="259"/>
      <c r="D174" s="263"/>
      <c r="E174" s="259" t="s">
        <v>81</v>
      </c>
      <c r="F174" s="263"/>
      <c r="G174" s="259"/>
      <c r="H174" s="271">
        <f t="shared" si="18"/>
        <v>0</v>
      </c>
      <c r="I174" s="309">
        <f>I175</f>
        <v>0</v>
      </c>
      <c r="J174" s="309">
        <f>J175</f>
        <v>0</v>
      </c>
      <c r="K174" s="308">
        <f t="shared" si="19"/>
        <v>0</v>
      </c>
    </row>
    <row r="175" spans="1:13" ht="47.25" hidden="1">
      <c r="B175" s="263" t="s">
        <v>389</v>
      </c>
      <c r="C175" s="263" t="s">
        <v>390</v>
      </c>
      <c r="D175" s="263" t="s">
        <v>61</v>
      </c>
      <c r="E175" s="310" t="s">
        <v>307</v>
      </c>
      <c r="F175" s="260"/>
      <c r="G175" s="260"/>
      <c r="H175" s="271">
        <f t="shared" si="18"/>
        <v>0</v>
      </c>
      <c r="I175" s="300">
        <v>0</v>
      </c>
      <c r="J175" s="300">
        <v>0</v>
      </c>
      <c r="K175" s="273">
        <f>J175</f>
        <v>0</v>
      </c>
    </row>
    <row r="176" spans="1:13" ht="0.75" hidden="1" customHeight="1">
      <c r="B176" s="254"/>
      <c r="C176" s="254"/>
      <c r="D176" s="254"/>
      <c r="E176" s="254"/>
      <c r="F176" s="254" t="s">
        <v>399</v>
      </c>
      <c r="G176" s="271" t="s">
        <v>400</v>
      </c>
      <c r="H176" s="271">
        <f>H178</f>
        <v>15000</v>
      </c>
      <c r="I176" s="271">
        <f>I178</f>
        <v>0</v>
      </c>
      <c r="J176" s="271">
        <f t="shared" ref="J176:K178" si="20">J177</f>
        <v>0</v>
      </c>
      <c r="K176" s="271">
        <f t="shared" si="20"/>
        <v>0</v>
      </c>
    </row>
    <row r="177" spans="2:12" ht="31.5" hidden="1">
      <c r="B177" s="277" t="s">
        <v>196</v>
      </c>
      <c r="C177" s="263"/>
      <c r="D177" s="263"/>
      <c r="E177" s="259" t="s">
        <v>81</v>
      </c>
      <c r="F177" s="260"/>
      <c r="G177" s="308"/>
      <c r="H177" s="271">
        <f>H178</f>
        <v>15000</v>
      </c>
      <c r="I177" s="308">
        <f>G177+H177</f>
        <v>15000</v>
      </c>
      <c r="J177" s="308">
        <f t="shared" si="20"/>
        <v>0</v>
      </c>
      <c r="K177" s="308">
        <f t="shared" si="20"/>
        <v>0</v>
      </c>
    </row>
    <row r="178" spans="2:12" ht="31.5" hidden="1">
      <c r="B178" s="277" t="s">
        <v>197</v>
      </c>
      <c r="C178" s="263"/>
      <c r="D178" s="263"/>
      <c r="E178" s="259" t="s">
        <v>81</v>
      </c>
      <c r="F178" s="260"/>
      <c r="G178" s="308"/>
      <c r="H178" s="271">
        <f>H179</f>
        <v>15000</v>
      </c>
      <c r="I178" s="309">
        <f>I179</f>
        <v>0</v>
      </c>
      <c r="J178" s="309">
        <f t="shared" si="20"/>
        <v>0</v>
      </c>
      <c r="K178" s="309">
        <f t="shared" si="20"/>
        <v>0</v>
      </c>
    </row>
    <row r="179" spans="2:12" ht="6.75" hidden="1" customHeight="1">
      <c r="B179" s="263" t="s">
        <v>389</v>
      </c>
      <c r="C179" s="263" t="s">
        <v>390</v>
      </c>
      <c r="D179" s="263" t="s">
        <v>61</v>
      </c>
      <c r="E179" s="276" t="s">
        <v>307</v>
      </c>
      <c r="F179" s="256"/>
      <c r="G179" s="260"/>
      <c r="H179" s="271">
        <v>15000</v>
      </c>
      <c r="I179" s="300">
        <v>0</v>
      </c>
      <c r="J179" s="300">
        <v>0</v>
      </c>
      <c r="K179" s="300">
        <v>0</v>
      </c>
    </row>
    <row r="180" spans="2:12" ht="36.75" customHeight="1">
      <c r="B180" s="311"/>
      <c r="C180" s="312"/>
      <c r="D180" s="312"/>
      <c r="E180" s="312" t="s">
        <v>4</v>
      </c>
      <c r="F180" s="312"/>
      <c r="G180" s="312"/>
      <c r="H180" s="313">
        <f>I180+J180</f>
        <v>6868722</v>
      </c>
      <c r="I180" s="313">
        <f>I39+I46+I58+I110+I137+I142+I147+I152+I157+I162+I168+I172+I176</f>
        <v>3643219</v>
      </c>
      <c r="J180" s="313">
        <f>J39+J46+J58+J110+J137+J142+J147+J152+J157+J162+J168+J172+J176</f>
        <v>3225503</v>
      </c>
      <c r="K180" s="313">
        <f>K39+K46+K58+K110+K137+K142+K147+K152+K157+K162+K168+K172+K176</f>
        <v>3154503</v>
      </c>
    </row>
    <row r="183" spans="2:12" ht="21">
      <c r="C183" s="322" t="s">
        <v>89</v>
      </c>
      <c r="D183" s="322"/>
      <c r="E183" s="249"/>
      <c r="F183" s="249"/>
      <c r="G183" s="322" t="s">
        <v>209</v>
      </c>
      <c r="H183" s="322"/>
      <c r="I183" s="90"/>
      <c r="J183" s="90"/>
    </row>
    <row r="184" spans="2:12">
      <c r="C184" s="143"/>
      <c r="D184" s="144"/>
      <c r="E184" s="143"/>
      <c r="F184" s="144"/>
      <c r="G184" s="144"/>
      <c r="H184" s="145"/>
      <c r="I184" s="144"/>
      <c r="J184" s="143"/>
      <c r="K184" s="143"/>
      <c r="L184" s="143"/>
    </row>
    <row r="185" spans="2:12" ht="21">
      <c r="C185" s="322"/>
      <c r="D185" s="322"/>
      <c r="E185" s="249"/>
      <c r="F185" s="322"/>
      <c r="G185" s="322"/>
      <c r="H185" s="90"/>
      <c r="I185" s="90"/>
      <c r="J185" s="90"/>
    </row>
  </sheetData>
  <mergeCells count="16">
    <mergeCell ref="I7:I8"/>
    <mergeCell ref="J7:K7"/>
    <mergeCell ref="G2:I4"/>
    <mergeCell ref="B5:I5"/>
    <mergeCell ref="B6:I6"/>
    <mergeCell ref="B7:B9"/>
    <mergeCell ref="C7:C9"/>
    <mergeCell ref="D7:D9"/>
    <mergeCell ref="E7:E9"/>
    <mergeCell ref="F7:F8"/>
    <mergeCell ref="C185:D185"/>
    <mergeCell ref="F185:G185"/>
    <mergeCell ref="C183:D183"/>
    <mergeCell ref="G183:H183"/>
    <mergeCell ref="G7:G8"/>
    <mergeCell ref="H7:H8"/>
  </mergeCells>
  <phoneticPr fontId="41" type="noConversion"/>
  <pageMargins left="0.39370078740157483" right="0.31496062992125984" top="0.55118110236220474" bottom="0.55118110236220474" header="0.35433070866141736" footer="0.35433070866141736"/>
  <pageSetup paperSize="9" scale="42" fitToHeight="0" orientation="portrait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дод 1</vt:lpstr>
      <vt:lpstr>дод 2</vt:lpstr>
      <vt:lpstr>дод 3</vt:lpstr>
      <vt:lpstr>дод4 </vt:lpstr>
      <vt:lpstr>дод.5натур</vt:lpstr>
      <vt:lpstr>дод.5 грн</vt:lpstr>
      <vt:lpstr>дод6</vt:lpstr>
      <vt:lpstr>дод7</vt:lpstr>
      <vt:lpstr>дод.5натур!Заголовки_для_печати</vt:lpstr>
      <vt:lpstr>дод7!Заголовки_для_печати</vt:lpstr>
      <vt:lpstr>'дод.5 грн'!Область_печати</vt:lpstr>
      <vt:lpstr>дод.5натур!Область_печати</vt:lpstr>
      <vt:lpstr>'дод4 '!Область_печати</vt:lpstr>
      <vt:lpstr>дод6!Область_печати</vt:lpstr>
      <vt:lpstr>дод7!Область_печати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USER_7</dc:creator>
  <cp:lastModifiedBy>User</cp:lastModifiedBy>
  <cp:lastPrinted>2019-12-17T11:00:41Z</cp:lastPrinted>
  <dcterms:created xsi:type="dcterms:W3CDTF">2017-12-08T16:20:12Z</dcterms:created>
  <dcterms:modified xsi:type="dcterms:W3CDTF">2019-12-17T14:39:31Z</dcterms:modified>
</cp:coreProperties>
</file>